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ao\Desktop\GED Table Design\"/>
    </mc:Choice>
  </mc:AlternateContent>
  <xr:revisionPtr revIDLastSave="0" documentId="13_ncr:1_{12F0A664-36E8-4F9D-AE6A-E37162C99715}" xr6:coauthVersionLast="45" xr6:coauthVersionMax="45" xr10:uidLastSave="{00000000-0000-0000-0000-000000000000}"/>
  <bookViews>
    <workbookView xWindow="6555" yWindow="1635" windowWidth="20400" windowHeight="13065" xr2:uid="{00000000-000D-0000-FFFF-FFFF00000000}"/>
  </bookViews>
  <sheets>
    <sheet name="Final Table" sheetId="1" r:id="rId1"/>
    <sheet name="Data" sheetId="2" r:id="rId2"/>
    <sheet name="Sheet3" sheetId="3" r:id="rId3"/>
  </sheets>
  <definedNames>
    <definedName name="_xlnm.Print_Area" localSheetId="0">'Final Table'!$A$1:$J$14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2" l="1"/>
  <c r="G29" i="2"/>
  <c r="H29" i="2"/>
  <c r="I29" i="2"/>
  <c r="J29" i="2"/>
  <c r="K29" i="2"/>
  <c r="L29" i="2"/>
  <c r="M29" i="2"/>
  <c r="E29" i="2"/>
  <c r="BC6" i="2" l="1"/>
  <c r="BB6" i="2"/>
  <c r="BD6" i="2" l="1"/>
  <c r="G35" i="2"/>
  <c r="G34" i="2"/>
  <c r="G32" i="2"/>
  <c r="G31" i="2"/>
  <c r="G30" i="2"/>
  <c r="AK6" i="2" l="1"/>
  <c r="AL6" i="2"/>
  <c r="AM6" i="2"/>
  <c r="AN6" i="2"/>
  <c r="AO6" i="2"/>
  <c r="AP6" i="2"/>
  <c r="AK7" i="2"/>
  <c r="AL7" i="2"/>
  <c r="AM7" i="2"/>
  <c r="AN7" i="2"/>
  <c r="AO7" i="2"/>
  <c r="AP7" i="2"/>
  <c r="AK8" i="2"/>
  <c r="AL8" i="2"/>
  <c r="AM8" i="2"/>
  <c r="AN8" i="2"/>
  <c r="AO8" i="2"/>
  <c r="AP8" i="2"/>
  <c r="AK9" i="2"/>
  <c r="AL9" i="2"/>
  <c r="AM9" i="2"/>
  <c r="AN9" i="2"/>
  <c r="AO9" i="2"/>
  <c r="AP9" i="2"/>
  <c r="AK10" i="2"/>
  <c r="AL10" i="2"/>
  <c r="AM10" i="2"/>
  <c r="AN10" i="2"/>
  <c r="AO10" i="2"/>
  <c r="AP10" i="2"/>
  <c r="AK11" i="2"/>
  <c r="AL11" i="2"/>
  <c r="AM11" i="2"/>
  <c r="AN11" i="2"/>
  <c r="AO11" i="2"/>
  <c r="AP11" i="2"/>
  <c r="AK12" i="2"/>
  <c r="AL12" i="2"/>
  <c r="AM12" i="2"/>
  <c r="AN12" i="2"/>
  <c r="AO12" i="2"/>
  <c r="AP12" i="2"/>
  <c r="AK13" i="2"/>
  <c r="AL13" i="2"/>
  <c r="AM13" i="2"/>
  <c r="AN13" i="2"/>
  <c r="AO13" i="2"/>
  <c r="AP13" i="2"/>
  <c r="AK14" i="2"/>
  <c r="AL14" i="2"/>
  <c r="AM14" i="2"/>
  <c r="AN14" i="2"/>
  <c r="AO14" i="2"/>
  <c r="AP14" i="2"/>
  <c r="AK15" i="2"/>
  <c r="AL15" i="2"/>
  <c r="AM15" i="2"/>
  <c r="AN15" i="2"/>
  <c r="AO15" i="2"/>
  <c r="AP15" i="2"/>
  <c r="AK16" i="2"/>
  <c r="AL16" i="2"/>
  <c r="AM16" i="2"/>
  <c r="AN16" i="2"/>
  <c r="AO16" i="2"/>
  <c r="AP16" i="2"/>
  <c r="AK17" i="2"/>
  <c r="AL17" i="2"/>
  <c r="AM17" i="2"/>
  <c r="AN17" i="2"/>
  <c r="AO17" i="2"/>
  <c r="AP17" i="2"/>
  <c r="AK18" i="2"/>
  <c r="AL18" i="2"/>
  <c r="AM18" i="2"/>
  <c r="AN18" i="2"/>
  <c r="AO18" i="2"/>
  <c r="AP18" i="2"/>
  <c r="AK19" i="2"/>
  <c r="AL19" i="2"/>
  <c r="AM19" i="2"/>
  <c r="AN19" i="2"/>
  <c r="AO19" i="2"/>
  <c r="AP19" i="2"/>
  <c r="AK20" i="2"/>
  <c r="AL20" i="2"/>
  <c r="AM20" i="2"/>
  <c r="AN20" i="2"/>
  <c r="AO20" i="2"/>
  <c r="AP20" i="2"/>
  <c r="AK21" i="2"/>
  <c r="AL21" i="2"/>
  <c r="AM21" i="2"/>
  <c r="AN21" i="2"/>
  <c r="AO21" i="2"/>
  <c r="AP21" i="2"/>
  <c r="AK22" i="2"/>
  <c r="AL22" i="2"/>
  <c r="AM22" i="2"/>
  <c r="AN22" i="2"/>
  <c r="AO22" i="2"/>
  <c r="AP22" i="2"/>
  <c r="AK23" i="2"/>
  <c r="AL23" i="2"/>
  <c r="AM23" i="2"/>
  <c r="AN23" i="2"/>
  <c r="AO23" i="2"/>
  <c r="AP23" i="2"/>
  <c r="AK24" i="2"/>
  <c r="AL24" i="2"/>
  <c r="AM24" i="2"/>
  <c r="AN24" i="2"/>
  <c r="AO24" i="2"/>
  <c r="AP24" i="2"/>
  <c r="AK25" i="2"/>
  <c r="AL25" i="2"/>
  <c r="AM25" i="2"/>
  <c r="AN25" i="2"/>
  <c r="AO25" i="2"/>
  <c r="AP25" i="2"/>
  <c r="AK26" i="2"/>
  <c r="AL26" i="2"/>
  <c r="AM26" i="2"/>
  <c r="AN26" i="2"/>
  <c r="AO26" i="2"/>
  <c r="AP26" i="2"/>
  <c r="AK27" i="2"/>
  <c r="AL27" i="2"/>
  <c r="AM27" i="2"/>
  <c r="AN27" i="2"/>
  <c r="AO27" i="2"/>
  <c r="AP27" i="2"/>
  <c r="AK28" i="2"/>
  <c r="AL28" i="2"/>
  <c r="AM28" i="2"/>
  <c r="AN28" i="2"/>
  <c r="AO28" i="2"/>
  <c r="AP28" i="2"/>
  <c r="AP5" i="2"/>
  <c r="AO5" i="2"/>
  <c r="AN5" i="2"/>
  <c r="AM5" i="2"/>
  <c r="AL5" i="2"/>
  <c r="AK5" i="2"/>
  <c r="AX28" i="2" l="1"/>
  <c r="AW28" i="2"/>
  <c r="AV28" i="2"/>
  <c r="AX27" i="2"/>
  <c r="AW27" i="2"/>
  <c r="AV27" i="2"/>
  <c r="AX26" i="2"/>
  <c r="AW26" i="2"/>
  <c r="AV26" i="2"/>
  <c r="AX25" i="2"/>
  <c r="AW25" i="2"/>
  <c r="AV25" i="2"/>
  <c r="AX24" i="2"/>
  <c r="AW24" i="2"/>
  <c r="AV24" i="2"/>
  <c r="AX23" i="2"/>
  <c r="AW23" i="2"/>
  <c r="AV23" i="2"/>
  <c r="AX22" i="2"/>
  <c r="AW22" i="2"/>
  <c r="AV22" i="2"/>
  <c r="AX21" i="2"/>
  <c r="AW21" i="2"/>
  <c r="AV21" i="2"/>
  <c r="AX20" i="2"/>
  <c r="AW20" i="2"/>
  <c r="AV20" i="2"/>
  <c r="AX19" i="2"/>
  <c r="AW19" i="2"/>
  <c r="AV19" i="2"/>
  <c r="AX18" i="2"/>
  <c r="AW18" i="2"/>
  <c r="AV18" i="2"/>
  <c r="AX17" i="2"/>
  <c r="AW17" i="2"/>
  <c r="AV17" i="2"/>
  <c r="AX16" i="2"/>
  <c r="AW16" i="2"/>
  <c r="AV16" i="2"/>
  <c r="AX15" i="2"/>
  <c r="AW15" i="2"/>
  <c r="AV15" i="2"/>
  <c r="AX14" i="2"/>
  <c r="AW14" i="2"/>
  <c r="AV14" i="2"/>
  <c r="AX13" i="2"/>
  <c r="AW13" i="2"/>
  <c r="AV13" i="2"/>
  <c r="AX12" i="2"/>
  <c r="AW12" i="2"/>
  <c r="AV12" i="2"/>
  <c r="AX11" i="2"/>
  <c r="AW11" i="2"/>
  <c r="AV11" i="2"/>
  <c r="AX10" i="2"/>
  <c r="AW10" i="2"/>
  <c r="AV10" i="2"/>
  <c r="AX9" i="2"/>
  <c r="AW9" i="2"/>
  <c r="AV9" i="2"/>
  <c r="AX8" i="2"/>
  <c r="AW8" i="2"/>
  <c r="AV8" i="2"/>
  <c r="AX7" i="2"/>
  <c r="AW7" i="2"/>
  <c r="AV7" i="2"/>
  <c r="AV5" i="2"/>
  <c r="AX6" i="2"/>
  <c r="AW6" i="2"/>
  <c r="AV6" i="2"/>
  <c r="AW5" i="2"/>
  <c r="AX5" i="2"/>
  <c r="AD6" i="2"/>
  <c r="AE6" i="2"/>
  <c r="AF6" i="2"/>
  <c r="AG6" i="2"/>
  <c r="AH6" i="2"/>
  <c r="AI6" i="2"/>
  <c r="AD7" i="2"/>
  <c r="AE7" i="2"/>
  <c r="AF7" i="2"/>
  <c r="AG7" i="2"/>
  <c r="AH7" i="2"/>
  <c r="AI7" i="2"/>
  <c r="AD8" i="2"/>
  <c r="AE8" i="2"/>
  <c r="AF8" i="2"/>
  <c r="AG8" i="2"/>
  <c r="AH8" i="2"/>
  <c r="AI8" i="2"/>
  <c r="AD9" i="2"/>
  <c r="BB5" i="2" s="1"/>
  <c r="AE9" i="2"/>
  <c r="AF9" i="2"/>
  <c r="AG9" i="2"/>
  <c r="AH9" i="2"/>
  <c r="AI9" i="2"/>
  <c r="AD10" i="2"/>
  <c r="AE10" i="2"/>
  <c r="AF10" i="2"/>
  <c r="AG10" i="2"/>
  <c r="AH10" i="2"/>
  <c r="AI10" i="2"/>
  <c r="AD11" i="2"/>
  <c r="AE11" i="2"/>
  <c r="AF11" i="2"/>
  <c r="AG11" i="2"/>
  <c r="AH11" i="2"/>
  <c r="AI11" i="2"/>
  <c r="AD12" i="2"/>
  <c r="AE12" i="2"/>
  <c r="AF12" i="2"/>
  <c r="AG12" i="2"/>
  <c r="AH12" i="2"/>
  <c r="AI12" i="2"/>
  <c r="AD13" i="2"/>
  <c r="AE13" i="2"/>
  <c r="AF13" i="2"/>
  <c r="AG13" i="2"/>
  <c r="AH13" i="2"/>
  <c r="AI13" i="2"/>
  <c r="AD14" i="2"/>
  <c r="AE14" i="2"/>
  <c r="AF14" i="2"/>
  <c r="AG14" i="2"/>
  <c r="AH14" i="2"/>
  <c r="AI14" i="2"/>
  <c r="AD15" i="2"/>
  <c r="AE15" i="2"/>
  <c r="AF15" i="2"/>
  <c r="AG15" i="2"/>
  <c r="AH15" i="2"/>
  <c r="AI15" i="2"/>
  <c r="AD16" i="2"/>
  <c r="AE16" i="2"/>
  <c r="AF16" i="2"/>
  <c r="AG16" i="2"/>
  <c r="AH16" i="2"/>
  <c r="AI16" i="2"/>
  <c r="AD17" i="2"/>
  <c r="BB7" i="2" s="1"/>
  <c r="AE17" i="2"/>
  <c r="AF17" i="2"/>
  <c r="AG17" i="2"/>
  <c r="AH17" i="2"/>
  <c r="AI17" i="2"/>
  <c r="AD18" i="2"/>
  <c r="AE18" i="2"/>
  <c r="AF18" i="2"/>
  <c r="AG18" i="2"/>
  <c r="AH18" i="2"/>
  <c r="AI18" i="2"/>
  <c r="AD19" i="2"/>
  <c r="AE19" i="2"/>
  <c r="AF19" i="2"/>
  <c r="AG19" i="2"/>
  <c r="AH19" i="2"/>
  <c r="AI19" i="2"/>
  <c r="AD20" i="2"/>
  <c r="AE20" i="2"/>
  <c r="AF20" i="2"/>
  <c r="AG20" i="2"/>
  <c r="AH20" i="2"/>
  <c r="AI20" i="2"/>
  <c r="AD21" i="2"/>
  <c r="BB8" i="2" s="1"/>
  <c r="AE21" i="2"/>
  <c r="AF21" i="2"/>
  <c r="AG21" i="2"/>
  <c r="BC8" i="2" s="1"/>
  <c r="AH21" i="2"/>
  <c r="AI21" i="2"/>
  <c r="AD22" i="2"/>
  <c r="AE22" i="2"/>
  <c r="AF22" i="2"/>
  <c r="AG22" i="2"/>
  <c r="AH22" i="2"/>
  <c r="AI22" i="2"/>
  <c r="AD23" i="2"/>
  <c r="AE23" i="2"/>
  <c r="AF23" i="2"/>
  <c r="AG23" i="2"/>
  <c r="AH23" i="2"/>
  <c r="AI23" i="2"/>
  <c r="AD24" i="2"/>
  <c r="AE24" i="2"/>
  <c r="AF24" i="2"/>
  <c r="AG24" i="2"/>
  <c r="AH24" i="2"/>
  <c r="AI24" i="2"/>
  <c r="AD25" i="2"/>
  <c r="BB9" i="2" s="1"/>
  <c r="AE25" i="2"/>
  <c r="AF25" i="2"/>
  <c r="AG25" i="2"/>
  <c r="AH25" i="2"/>
  <c r="AI25" i="2"/>
  <c r="AD26" i="2"/>
  <c r="AE26" i="2"/>
  <c r="AF26" i="2"/>
  <c r="AG26" i="2"/>
  <c r="AH26" i="2"/>
  <c r="AI26" i="2"/>
  <c r="AD27" i="2"/>
  <c r="AE27" i="2"/>
  <c r="AF27" i="2"/>
  <c r="AG27" i="2"/>
  <c r="AH27" i="2"/>
  <c r="AI27" i="2"/>
  <c r="AD28" i="2"/>
  <c r="AE28" i="2"/>
  <c r="AF28" i="2"/>
  <c r="AG28" i="2"/>
  <c r="AH28" i="2"/>
  <c r="AI28" i="2"/>
  <c r="AH5" i="2"/>
  <c r="AI5" i="2"/>
  <c r="AG5" i="2"/>
  <c r="BC4" i="2" s="1"/>
  <c r="AE5" i="2"/>
  <c r="AF5" i="2"/>
  <c r="AD5" i="2"/>
  <c r="BB4" i="2" s="1"/>
  <c r="R6" i="2"/>
  <c r="S6" i="2"/>
  <c r="T6" i="2"/>
  <c r="U6" i="2"/>
  <c r="V6" i="2"/>
  <c r="W6" i="2"/>
  <c r="X6" i="2"/>
  <c r="Y6" i="2"/>
  <c r="R7" i="2"/>
  <c r="S7" i="2"/>
  <c r="T7" i="2"/>
  <c r="U7" i="2"/>
  <c r="V7" i="2"/>
  <c r="W7" i="2"/>
  <c r="X7" i="2"/>
  <c r="Y7" i="2"/>
  <c r="R8" i="2"/>
  <c r="S8" i="2"/>
  <c r="T8" i="2"/>
  <c r="U8" i="2"/>
  <c r="V8" i="2"/>
  <c r="W8" i="2"/>
  <c r="X8" i="2"/>
  <c r="Y8" i="2"/>
  <c r="R9" i="2"/>
  <c r="S9" i="2"/>
  <c r="T9" i="2"/>
  <c r="U9" i="2"/>
  <c r="V9" i="2"/>
  <c r="W9" i="2"/>
  <c r="X9" i="2"/>
  <c r="Y9" i="2"/>
  <c r="R10" i="2"/>
  <c r="S10" i="2"/>
  <c r="T10" i="2"/>
  <c r="U10" i="2"/>
  <c r="V10" i="2"/>
  <c r="W10" i="2"/>
  <c r="X10" i="2"/>
  <c r="Y10" i="2"/>
  <c r="R11" i="2"/>
  <c r="S11" i="2"/>
  <c r="T11" i="2"/>
  <c r="U11" i="2"/>
  <c r="V11" i="2"/>
  <c r="W11" i="2"/>
  <c r="X11" i="2"/>
  <c r="Y11" i="2"/>
  <c r="R12" i="2"/>
  <c r="S12" i="2"/>
  <c r="T12" i="2"/>
  <c r="T33" i="2" s="1"/>
  <c r="U12" i="2"/>
  <c r="U33" i="2" s="1"/>
  <c r="V12" i="2"/>
  <c r="W12" i="2"/>
  <c r="X12" i="2"/>
  <c r="Y12" i="2"/>
  <c r="R13" i="2"/>
  <c r="S13" i="2"/>
  <c r="T13" i="2"/>
  <c r="U13" i="2"/>
  <c r="V13" i="2"/>
  <c r="W13" i="2"/>
  <c r="X13" i="2"/>
  <c r="Y13" i="2"/>
  <c r="R14" i="2"/>
  <c r="S14" i="2"/>
  <c r="T14" i="2"/>
  <c r="U14" i="2"/>
  <c r="V14" i="2"/>
  <c r="W14" i="2"/>
  <c r="X14" i="2"/>
  <c r="Y14" i="2"/>
  <c r="R15" i="2"/>
  <c r="S15" i="2"/>
  <c r="T15" i="2"/>
  <c r="U15" i="2"/>
  <c r="V15" i="2"/>
  <c r="W15" i="2"/>
  <c r="X15" i="2"/>
  <c r="Y15" i="2"/>
  <c r="R16" i="2"/>
  <c r="S16" i="2"/>
  <c r="T16" i="2"/>
  <c r="U16" i="2"/>
  <c r="V16" i="2"/>
  <c r="W16" i="2"/>
  <c r="X16" i="2"/>
  <c r="Y16" i="2"/>
  <c r="R17" i="2"/>
  <c r="S17" i="2"/>
  <c r="T17" i="2"/>
  <c r="U17" i="2"/>
  <c r="V17" i="2"/>
  <c r="W17" i="2"/>
  <c r="X17" i="2"/>
  <c r="Y17" i="2"/>
  <c r="R18" i="2"/>
  <c r="S18" i="2"/>
  <c r="T18" i="2"/>
  <c r="U18" i="2"/>
  <c r="V18" i="2"/>
  <c r="W18" i="2"/>
  <c r="X18" i="2"/>
  <c r="Y18" i="2"/>
  <c r="R19" i="2"/>
  <c r="S19" i="2"/>
  <c r="T19" i="2"/>
  <c r="U19" i="2"/>
  <c r="V19" i="2"/>
  <c r="W19" i="2"/>
  <c r="X19" i="2"/>
  <c r="Y19" i="2"/>
  <c r="R20" i="2"/>
  <c r="S20" i="2"/>
  <c r="T20" i="2"/>
  <c r="U20" i="2"/>
  <c r="V20" i="2"/>
  <c r="W20" i="2"/>
  <c r="X20" i="2"/>
  <c r="Y20" i="2"/>
  <c r="R21" i="2"/>
  <c r="S21" i="2"/>
  <c r="T21" i="2"/>
  <c r="U21" i="2"/>
  <c r="V21" i="2"/>
  <c r="W21" i="2"/>
  <c r="X21" i="2"/>
  <c r="Y21" i="2"/>
  <c r="R22" i="2"/>
  <c r="S22" i="2"/>
  <c r="T22" i="2"/>
  <c r="U22" i="2"/>
  <c r="V22" i="2"/>
  <c r="W22" i="2"/>
  <c r="X22" i="2"/>
  <c r="Y22" i="2"/>
  <c r="R23" i="2"/>
  <c r="S23" i="2"/>
  <c r="T23" i="2"/>
  <c r="U23" i="2"/>
  <c r="V23" i="2"/>
  <c r="W23" i="2"/>
  <c r="X23" i="2"/>
  <c r="Y23" i="2"/>
  <c r="R24" i="2"/>
  <c r="S24" i="2"/>
  <c r="T24" i="2"/>
  <c r="U24" i="2"/>
  <c r="V24" i="2"/>
  <c r="W24" i="2"/>
  <c r="X24" i="2"/>
  <c r="Y24" i="2"/>
  <c r="R25" i="2"/>
  <c r="S25" i="2"/>
  <c r="T25" i="2"/>
  <c r="U25" i="2"/>
  <c r="V25" i="2"/>
  <c r="W25" i="2"/>
  <c r="W31" i="2" s="1"/>
  <c r="X25" i="2"/>
  <c r="Y25" i="2"/>
  <c r="R26" i="2"/>
  <c r="S26" i="2"/>
  <c r="T26" i="2"/>
  <c r="U26" i="2"/>
  <c r="V26" i="2"/>
  <c r="W26" i="2"/>
  <c r="X26" i="2"/>
  <c r="Y26" i="2"/>
  <c r="R27" i="2"/>
  <c r="S27" i="2"/>
  <c r="T27" i="2"/>
  <c r="U27" i="2"/>
  <c r="V27" i="2"/>
  <c r="W27" i="2"/>
  <c r="X27" i="2"/>
  <c r="Y27" i="2"/>
  <c r="R28" i="2"/>
  <c r="S28" i="2"/>
  <c r="T28" i="2"/>
  <c r="U28" i="2"/>
  <c r="V28" i="2"/>
  <c r="W28" i="2"/>
  <c r="X28" i="2"/>
  <c r="Y28" i="2"/>
  <c r="T32" i="2"/>
  <c r="Q25" i="2"/>
  <c r="Q21" i="2"/>
  <c r="Q17" i="2"/>
  <c r="Q13" i="2"/>
  <c r="Q9" i="2"/>
  <c r="Q28" i="2"/>
  <c r="Q27" i="2"/>
  <c r="Q26" i="2"/>
  <c r="Q24" i="2"/>
  <c r="Q23" i="2"/>
  <c r="Q22" i="2"/>
  <c r="Q20" i="2"/>
  <c r="Q19" i="2"/>
  <c r="Q18" i="2"/>
  <c r="Q16" i="2"/>
  <c r="Q15" i="2"/>
  <c r="Q14" i="2"/>
  <c r="Q12" i="2"/>
  <c r="Q11" i="2"/>
  <c r="Q10" i="2"/>
  <c r="Q7" i="2"/>
  <c r="Q8" i="2"/>
  <c r="Q6" i="2"/>
  <c r="AR13" i="2" l="1"/>
  <c r="AT6" i="2"/>
  <c r="T36" i="2"/>
  <c r="T35" i="2"/>
  <c r="U34" i="2"/>
  <c r="U32" i="2"/>
  <c r="Y32" i="2"/>
  <c r="U35" i="2"/>
  <c r="S33" i="2"/>
  <c r="S32" i="2"/>
  <c r="R31" i="2"/>
  <c r="Y33" i="2"/>
  <c r="V31" i="2"/>
  <c r="U31" i="2"/>
  <c r="T31" i="2"/>
  <c r="S31" i="2"/>
  <c r="T37" i="2"/>
  <c r="R37" i="2"/>
  <c r="Y35" i="2"/>
  <c r="Y34" i="2"/>
  <c r="V32" i="2"/>
  <c r="R32" i="2"/>
  <c r="X36" i="2"/>
  <c r="X34" i="2"/>
  <c r="V35" i="2"/>
  <c r="U37" i="2"/>
  <c r="U36" i="2"/>
  <c r="W36" i="2"/>
  <c r="W35" i="2"/>
  <c r="S36" i="2"/>
  <c r="S35" i="2"/>
  <c r="S37" i="2"/>
  <c r="W37" i="2"/>
  <c r="V37" i="2"/>
  <c r="R36" i="2"/>
  <c r="R35" i="2"/>
  <c r="X35" i="2"/>
  <c r="W34" i="2"/>
  <c r="AS13" i="2"/>
  <c r="V33" i="2"/>
  <c r="X33" i="2"/>
  <c r="W33" i="2"/>
  <c r="R33" i="2"/>
  <c r="X32" i="2"/>
  <c r="W32" i="2"/>
  <c r="AS24" i="2"/>
  <c r="AS16" i="2"/>
  <c r="Y37" i="2"/>
  <c r="Y36" i="2"/>
  <c r="X37" i="2"/>
  <c r="V36" i="2"/>
  <c r="V34" i="2"/>
  <c r="AR10" i="2"/>
  <c r="AR6" i="2"/>
  <c r="T34" i="2"/>
  <c r="S34" i="2"/>
  <c r="R34" i="2"/>
  <c r="Y31" i="2"/>
  <c r="X31" i="2"/>
  <c r="AT14" i="2"/>
  <c r="AT10" i="2"/>
  <c r="AS9" i="2"/>
  <c r="AR27" i="2"/>
  <c r="BD4" i="2"/>
  <c r="AT25" i="2"/>
  <c r="AR7" i="2"/>
  <c r="AT13" i="2"/>
  <c r="AS6" i="2"/>
  <c r="BD8" i="2"/>
  <c r="AR19" i="2"/>
  <c r="AT17" i="2"/>
  <c r="AT11" i="2"/>
  <c r="AR11" i="2"/>
  <c r="AS11" i="2"/>
  <c r="AS8" i="2"/>
  <c r="AS7" i="2"/>
  <c r="AT7" i="2"/>
  <c r="AR25" i="2"/>
  <c r="BC9" i="2"/>
  <c r="BD9" i="2" s="1"/>
  <c r="AR17" i="2"/>
  <c r="BC7" i="2"/>
  <c r="BD7" i="2" s="1"/>
  <c r="AS21" i="2"/>
  <c r="AR20" i="2"/>
  <c r="AS19" i="2"/>
  <c r="AT19" i="2"/>
  <c r="AT15" i="2"/>
  <c r="AR15" i="2"/>
  <c r="AS15" i="2"/>
  <c r="AT12" i="2"/>
  <c r="AR12" i="2"/>
  <c r="AS12" i="2"/>
  <c r="AS10" i="2"/>
  <c r="AT9" i="2"/>
  <c r="AR9" i="2"/>
  <c r="BC5" i="2"/>
  <c r="BD5" i="2" s="1"/>
  <c r="AS28" i="2"/>
  <c r="AS27" i="2"/>
  <c r="AT27" i="2"/>
  <c r="AT22" i="2"/>
  <c r="AR22" i="2"/>
  <c r="AT18" i="2"/>
  <c r="AR18" i="2"/>
  <c r="AS18" i="2"/>
  <c r="AT8" i="2"/>
  <c r="AR8" i="2"/>
  <c r="Q33" i="2"/>
  <c r="Q35" i="2"/>
  <c r="Q37" i="2"/>
  <c r="AT26" i="2"/>
  <c r="AR26" i="2"/>
  <c r="AS26" i="2"/>
  <c r="AT23" i="2"/>
  <c r="AR23" i="2"/>
  <c r="AS23" i="2"/>
  <c r="AS20" i="2"/>
  <c r="AT20" i="2"/>
  <c r="AS17" i="2"/>
  <c r="AT16" i="2"/>
  <c r="AR16" i="2"/>
  <c r="AR14" i="2"/>
  <c r="AR5" i="2"/>
  <c r="AS5" i="2"/>
  <c r="AS25" i="2"/>
  <c r="AT24" i="2"/>
  <c r="AR24" i="2"/>
  <c r="AS22" i="2"/>
  <c r="AT21" i="2"/>
  <c r="AR21" i="2"/>
  <c r="AS14" i="2"/>
  <c r="Q32" i="2"/>
  <c r="Q34" i="2"/>
  <c r="Q36" i="2"/>
  <c r="Q31" i="2"/>
  <c r="AT5" i="2"/>
  <c r="AT28" i="2"/>
  <c r="AR28" i="2"/>
</calcChain>
</file>

<file path=xl/sharedStrings.xml><?xml version="1.0" encoding="utf-8"?>
<sst xmlns="http://schemas.openxmlformats.org/spreadsheetml/2006/main" count="244" uniqueCount="60">
  <si>
    <t>Total</t>
  </si>
  <si>
    <t xml:space="preserve">          Public</t>
  </si>
  <si>
    <t xml:space="preserve">          Private, not-for-profit</t>
  </si>
  <si>
    <t xml:space="preserve">          Private, for-profit</t>
  </si>
  <si>
    <t>Carnegie Classification and                                               Institution Type *</t>
  </si>
  <si>
    <t>Men</t>
  </si>
  <si>
    <t>Women</t>
  </si>
  <si>
    <t>Full-Time</t>
  </si>
  <si>
    <t>Part-Time</t>
  </si>
  <si>
    <t xml:space="preserve">N/A </t>
  </si>
  <si>
    <t/>
  </si>
  <si>
    <t>status Enrollment Status</t>
  </si>
  <si>
    <t>Total (All)</t>
  </si>
  <si>
    <t>Full-time</t>
  </si>
  <si>
    <t>Part-time</t>
  </si>
  <si>
    <t>Sum</t>
  </si>
  <si>
    <t>Carnegie2010Cat5</t>
  </si>
  <si>
    <t>control Control</t>
  </si>
  <si>
    <t>Public</t>
  </si>
  <si>
    <t>Private not for Profit</t>
  </si>
  <si>
    <t>Private for Profit</t>
  </si>
  <si>
    <t>Research Universities (RU/VH)</t>
  </si>
  <si>
    <t>Research Universities (RU/H)</t>
  </si>
  <si>
    <t>Doctoral/Research Universities</t>
  </si>
  <si>
    <t>Master"s Colleges and Universities</t>
  </si>
  <si>
    <t>Other</t>
  </si>
  <si>
    <r>
      <rPr>
        <b/>
        <sz val="9"/>
        <color rgb="FFC00000"/>
        <rFont val="Arial"/>
        <family val="2"/>
      </rPr>
      <t>Column Percentages</t>
    </r>
    <r>
      <rPr>
        <sz val="9"/>
        <color indexed="8"/>
        <rFont val="Arial"/>
        <family val="2"/>
      </rPr>
      <t xml:space="preserve"> based on sum of the parts in each sub category. Note that percentages in totals are based on the sum of the totals parts.</t>
    </r>
  </si>
  <si>
    <t xml:space="preserve">tt Total (All) </t>
  </si>
  <si>
    <t xml:space="preserve">tm Total Men </t>
  </si>
  <si>
    <t xml:space="preserve">tf Total Women </t>
  </si>
  <si>
    <t>% of W in RU/VH</t>
  </si>
  <si>
    <t>% of M in RU/VH</t>
  </si>
  <si>
    <t>% of W in Master</t>
  </si>
  <si>
    <t>% of M in Master</t>
  </si>
  <si>
    <t>Master's Colleges and Universities</t>
  </si>
  <si>
    <r>
      <rPr>
        <b/>
        <sz val="9"/>
        <color rgb="FFC00000"/>
        <rFont val="Arial"/>
        <family val="2"/>
      </rPr>
      <t>Row Percentages</t>
    </r>
    <r>
      <rPr>
        <sz val="9"/>
        <color indexed="8"/>
        <rFont val="Arial"/>
        <family val="2"/>
      </rPr>
      <t xml:space="preserve"> based on sum of the parts in each row. For figure B.12</t>
    </r>
  </si>
  <si>
    <t>Source Table:  Table B.12</t>
  </si>
  <si>
    <t>Doctoral: Highest Research</t>
  </si>
  <si>
    <t>Doctoral: Higher Research</t>
  </si>
  <si>
    <t>Doctoral: Moderate Research</t>
  </si>
  <si>
    <t>tt Total (All) 2019</t>
  </si>
  <si>
    <t>tm Total Men 2019</t>
  </si>
  <si>
    <t>tf Total Women 2019</t>
  </si>
  <si>
    <t>Figure B.12  Total Graduate Enrollment by Carnegie Classification and Attendance Status, Fall 2019</t>
  </si>
  <si>
    <t>From Table B.13</t>
  </si>
  <si>
    <t>S</t>
  </si>
  <si>
    <t>Doctoral Universities: Very High Research Activity</t>
  </si>
  <si>
    <t>Doctoral Universities: High Research Activity</t>
  </si>
  <si>
    <t>Doctoral/Professional Universities</t>
  </si>
  <si>
    <t xml:space="preserve">     Doctoral: Very High Research</t>
  </si>
  <si>
    <t xml:space="preserve">     Doctoral: High Research</t>
  </si>
  <si>
    <t xml:space="preserve">     Doctoral/Professional Universities</t>
  </si>
  <si>
    <t xml:space="preserve">S </t>
  </si>
  <si>
    <t xml:space="preserve">     Master's Colleges and Universities</t>
  </si>
  <si>
    <t xml:space="preserve">     Other</t>
  </si>
  <si>
    <t xml:space="preserve">* See Appendix A for information about the Carnegie Classification system. </t>
  </si>
  <si>
    <t>Source: CGS/GRE Survey of Graduate Enrollment and Degrees</t>
  </si>
  <si>
    <t>Table B.12  Total Graduate Enrollment by Institution Type, Carnegie Classification, Gender, and Attendance Status, Fall 2019</t>
  </si>
  <si>
    <t xml:space="preserve">Notes: Because not all institutions responded to all items, details may not sum to totals. Percentages are based on total of known </t>
  </si>
  <si>
    <t>gender or attendance status. N/A = Not applicable. S = Suppressed due to small number of institutional respondents in this category.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</si>
</sst>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b/>
      <sz val="10"/>
      <color rgb="FF0070C0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i/>
      <sz val="9"/>
      <color indexed="8"/>
      <name val="Arial"/>
      <family val="2"/>
    </font>
    <font>
      <i/>
      <sz val="10"/>
      <name val="Arial"/>
      <family val="2"/>
    </font>
    <font>
      <b/>
      <sz val="10"/>
      <color theme="3"/>
      <name val="Arial"/>
      <family val="2"/>
    </font>
    <font>
      <sz val="7"/>
      <color indexed="8"/>
      <name val="Arial"/>
      <family val="2"/>
    </font>
    <font>
      <sz val="9"/>
      <color rgb="FFFF0000"/>
      <name val="Arial"/>
      <family val="2"/>
    </font>
    <font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2"/>
      </right>
      <top style="thin">
        <color indexed="63"/>
      </top>
      <bottom style="thin">
        <color indexed="61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1"/>
      </bottom>
      <diagonal/>
    </border>
    <border>
      <left style="thin">
        <color indexed="62"/>
      </left>
      <right/>
      <top style="thin">
        <color indexed="63"/>
      </top>
      <bottom style="thin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4" fontId="0" fillId="0" borderId="0" xfId="0" applyNumberFormat="1"/>
    <xf numFmtId="3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0" xfId="0" applyFont="1" applyFill="1" applyBorder="1" applyAlignment="1">
      <alignment vertical="top" wrapText="1"/>
    </xf>
    <xf numFmtId="0" fontId="8" fillId="0" borderId="3" xfId="0" applyFont="1" applyBorder="1" applyAlignment="1">
      <alignment horizontal="left" vertical="top" wrapText="1"/>
    </xf>
    <xf numFmtId="0" fontId="9" fillId="0" borderId="0" xfId="0" applyFont="1"/>
    <xf numFmtId="9" fontId="0" fillId="0" borderId="0" xfId="1" applyFont="1"/>
    <xf numFmtId="9" fontId="9" fillId="0" borderId="0" xfId="1" applyFont="1"/>
    <xf numFmtId="9" fontId="0" fillId="0" borderId="0" xfId="0" applyNumberFormat="1"/>
    <xf numFmtId="9" fontId="9" fillId="0" borderId="0" xfId="0" applyNumberFormat="1" applyFont="1"/>
    <xf numFmtId="0" fontId="10" fillId="0" borderId="10" xfId="0" applyFont="1" applyBorder="1" applyAlignment="1">
      <alignment horizontal="center" wrapText="1"/>
    </xf>
    <xf numFmtId="0" fontId="11" fillId="0" borderId="0" xfId="0" applyFont="1"/>
    <xf numFmtId="0" fontId="12" fillId="0" borderId="10" xfId="0" applyFont="1" applyBorder="1" applyAlignment="1">
      <alignment horizontal="center" wrapText="1"/>
    </xf>
    <xf numFmtId="0" fontId="13" fillId="0" borderId="0" xfId="0" applyFont="1"/>
    <xf numFmtId="0" fontId="12" fillId="0" borderId="11" xfId="0" applyFont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164" fontId="11" fillId="0" borderId="0" xfId="1" applyNumberFormat="1" applyFont="1"/>
    <xf numFmtId="164" fontId="0" fillId="0" borderId="0" xfId="1" applyNumberFormat="1" applyFont="1"/>
    <xf numFmtId="164" fontId="13" fillId="0" borderId="0" xfId="1" applyNumberFormat="1" applyFont="1"/>
    <xf numFmtId="3" fontId="0" fillId="0" borderId="0" xfId="0" applyNumberFormat="1"/>
    <xf numFmtId="0" fontId="6" fillId="0" borderId="0" xfId="0" applyFont="1"/>
    <xf numFmtId="0" fontId="0" fillId="2" borderId="0" xfId="0" applyFill="1"/>
    <xf numFmtId="164" fontId="11" fillId="2" borderId="0" xfId="1" applyNumberFormat="1" applyFont="1" applyFill="1"/>
    <xf numFmtId="164" fontId="0" fillId="2" borderId="0" xfId="1" applyNumberFormat="1" applyFont="1" applyFill="1"/>
    <xf numFmtId="164" fontId="14" fillId="2" borderId="0" xfId="1" applyNumberFormat="1" applyFont="1" applyFill="1"/>
    <xf numFmtId="0" fontId="15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15" fillId="0" borderId="3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right" vertical="center"/>
    </xf>
    <xf numFmtId="3" fontId="16" fillId="0" borderId="19" xfId="0" applyNumberFormat="1" applyFont="1" applyBorder="1" applyAlignment="1">
      <alignment horizontal="right" vertical="center"/>
    </xf>
    <xf numFmtId="3" fontId="16" fillId="0" borderId="2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center" vertical="center"/>
    </xf>
    <xf numFmtId="3" fontId="17" fillId="0" borderId="26" xfId="0" applyNumberFormat="1" applyFont="1" applyBorder="1" applyAlignment="1">
      <alignment horizontal="right" vertical="top"/>
    </xf>
    <xf numFmtId="3" fontId="17" fillId="0" borderId="27" xfId="0" applyNumberFormat="1" applyFont="1" applyBorder="1" applyAlignment="1">
      <alignment horizontal="right" vertical="top"/>
    </xf>
    <xf numFmtId="3" fontId="17" fillId="0" borderId="28" xfId="0" applyNumberFormat="1" applyFont="1" applyBorder="1" applyAlignment="1">
      <alignment horizontal="right" vertical="top"/>
    </xf>
    <xf numFmtId="0" fontId="17" fillId="0" borderId="26" xfId="0" applyFont="1" applyBorder="1" applyAlignment="1">
      <alignment horizontal="right" vertical="top"/>
    </xf>
    <xf numFmtId="0" fontId="17" fillId="0" borderId="27" xfId="0" applyFont="1" applyBorder="1" applyAlignment="1">
      <alignment horizontal="right" vertical="top"/>
    </xf>
    <xf numFmtId="0" fontId="17" fillId="0" borderId="28" xfId="0" applyFont="1" applyBorder="1" applyAlignment="1">
      <alignment horizontal="right" vertical="top"/>
    </xf>
    <xf numFmtId="3" fontId="17" fillId="0" borderId="29" xfId="0" applyNumberFormat="1" applyFont="1" applyBorder="1" applyAlignment="1">
      <alignment horizontal="right" vertical="top"/>
    </xf>
    <xf numFmtId="3" fontId="17" fillId="0" borderId="30" xfId="0" applyNumberFormat="1" applyFont="1" applyBorder="1" applyAlignment="1">
      <alignment horizontal="right" vertical="top"/>
    </xf>
    <xf numFmtId="3" fontId="17" fillId="0" borderId="31" xfId="0" applyNumberFormat="1" applyFont="1" applyBorder="1" applyAlignment="1">
      <alignment horizontal="right" vertical="top"/>
    </xf>
    <xf numFmtId="0" fontId="4" fillId="0" borderId="0" xfId="0" applyFont="1" applyAlignment="1">
      <alignment vertical="center"/>
    </xf>
    <xf numFmtId="0" fontId="2" fillId="0" borderId="0" xfId="0" applyFont="1"/>
    <xf numFmtId="3" fontId="2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164" fontId="2" fillId="0" borderId="0" xfId="0" applyNumberFormat="1" applyFont="1"/>
    <xf numFmtId="0" fontId="3" fillId="0" borderId="32" xfId="0" applyFont="1" applyBorder="1" applyAlignment="1">
      <alignment vertical="center"/>
    </xf>
    <xf numFmtId="0" fontId="2" fillId="0" borderId="32" xfId="0" applyFont="1" applyBorder="1"/>
    <xf numFmtId="164" fontId="2" fillId="0" borderId="32" xfId="0" applyNumberFormat="1" applyFont="1" applyBorder="1"/>
    <xf numFmtId="0" fontId="4" fillId="0" borderId="32" xfId="0" applyFont="1" applyBorder="1" applyAlignment="1">
      <alignment vertical="center"/>
    </xf>
    <xf numFmtId="3" fontId="2" fillId="0" borderId="32" xfId="0" applyNumberFormat="1" applyFont="1" applyBorder="1" applyAlignment="1">
      <alignment horizontal="center" vertical="center"/>
    </xf>
    <xf numFmtId="3" fontId="2" fillId="0" borderId="32" xfId="0" applyNumberFormat="1" applyFont="1" applyBorder="1" applyAlignment="1">
      <alignment horizontal="right" vertical="center"/>
    </xf>
    <xf numFmtId="164" fontId="2" fillId="0" borderId="32" xfId="0" applyNumberFormat="1" applyFont="1" applyBorder="1" applyAlignment="1">
      <alignment vertical="center"/>
    </xf>
    <xf numFmtId="0" fontId="10" fillId="0" borderId="22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5" fillId="0" borderId="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2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wrapText="1"/>
    </xf>
    <xf numFmtId="0" fontId="15" fillId="0" borderId="2" xfId="0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15" fillId="0" borderId="8" xfId="0" applyFont="1" applyBorder="1" applyAlignment="1">
      <alignment horizontal="left" wrapText="1"/>
    </xf>
    <xf numFmtId="0" fontId="15" fillId="0" borderId="12" xfId="0" applyFont="1" applyBorder="1" applyAlignment="1">
      <alignment horizontal="left" wrapText="1"/>
    </xf>
    <xf numFmtId="0" fontId="15" fillId="0" borderId="13" xfId="0" applyFont="1" applyBorder="1" applyAlignment="1">
      <alignment horizontal="left" wrapText="1"/>
    </xf>
    <xf numFmtId="0" fontId="15" fillId="0" borderId="14" xfId="0" applyFont="1" applyBorder="1" applyAlignment="1">
      <alignment horizontal="left" wrapText="1"/>
    </xf>
    <xf numFmtId="0" fontId="15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5" fillId="2" borderId="2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wrapText="1"/>
    </xf>
    <xf numFmtId="0" fontId="2" fillId="0" borderId="33" xfId="0" applyFont="1" applyBorder="1" applyAlignment="1">
      <alignment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showGridLines="0" tabSelected="1" workbookViewId="0">
      <selection activeCell="A2" sqref="A2:J2"/>
    </sheetView>
  </sheetViews>
  <sheetFormatPr defaultRowHeight="12" x14ac:dyDescent="0.2"/>
  <cols>
    <col min="1" max="1" width="37.85546875" style="63" customWidth="1"/>
    <col min="2" max="2" width="8.85546875" style="63" bestFit="1" customWidth="1"/>
    <col min="3" max="3" width="7.42578125" style="63" bestFit="1" customWidth="1"/>
    <col min="4" max="4" width="6" style="66" bestFit="1" customWidth="1"/>
    <col min="5" max="5" width="8.85546875" style="63" bestFit="1" customWidth="1"/>
    <col min="6" max="6" width="6" style="66" bestFit="1" customWidth="1"/>
    <col min="7" max="7" width="8.85546875" style="63" bestFit="1" customWidth="1"/>
    <col min="8" max="8" width="6" style="66" bestFit="1" customWidth="1"/>
    <col min="9" max="9" width="7.42578125" style="63" bestFit="1" customWidth="1"/>
    <col min="10" max="10" width="6" style="66" bestFit="1" customWidth="1"/>
    <col min="11" max="16384" width="9.140625" style="63"/>
  </cols>
  <sheetData>
    <row r="1" spans="1:10" ht="12.75" thickBot="1" x14ac:dyDescent="0.25">
      <c r="A1" s="67" t="s">
        <v>57</v>
      </c>
      <c r="B1" s="68"/>
      <c r="C1" s="68"/>
      <c r="D1" s="69"/>
      <c r="E1" s="68"/>
      <c r="F1" s="69"/>
      <c r="G1" s="68"/>
      <c r="H1" s="69"/>
      <c r="I1" s="68"/>
      <c r="J1" s="69"/>
    </row>
    <row r="2" spans="1:10" s="2" customFormat="1" ht="24.75" thickBot="1" x14ac:dyDescent="0.25">
      <c r="A2" s="106" t="s">
        <v>4</v>
      </c>
      <c r="B2" s="107" t="s">
        <v>0</v>
      </c>
      <c r="C2" s="108" t="s">
        <v>5</v>
      </c>
      <c r="D2" s="108"/>
      <c r="E2" s="108" t="s">
        <v>6</v>
      </c>
      <c r="F2" s="108"/>
      <c r="G2" s="108" t="s">
        <v>7</v>
      </c>
      <c r="H2" s="108"/>
      <c r="I2" s="108" t="s">
        <v>8</v>
      </c>
      <c r="J2" s="108"/>
    </row>
    <row r="3" spans="1:10" s="2" customFormat="1" x14ac:dyDescent="0.2">
      <c r="A3" s="3" t="s">
        <v>0</v>
      </c>
      <c r="B3" s="6">
        <v>1811832</v>
      </c>
      <c r="C3" s="6">
        <v>746389.99999999977</v>
      </c>
      <c r="D3" s="7">
        <v>0.41485125126794226</v>
      </c>
      <c r="E3" s="6">
        <v>1052784.9999999995</v>
      </c>
      <c r="F3" s="7">
        <v>0.58514874873205769</v>
      </c>
      <c r="G3" s="6">
        <v>1025274.0000000003</v>
      </c>
      <c r="H3" s="7">
        <v>0.56608911560757158</v>
      </c>
      <c r="I3" s="6">
        <v>785879.00000000012</v>
      </c>
      <c r="J3" s="7">
        <v>0.43391088439242842</v>
      </c>
    </row>
    <row r="4" spans="1:10" s="2" customFormat="1" x14ac:dyDescent="0.2">
      <c r="A4" s="8" t="s">
        <v>1</v>
      </c>
      <c r="B4" s="14">
        <v>1125160.9999999995</v>
      </c>
      <c r="C4" s="14">
        <v>476679.00000000023</v>
      </c>
      <c r="D4" s="4">
        <v>0.42365403706669558</v>
      </c>
      <c r="E4" s="14">
        <v>648481.99999999988</v>
      </c>
      <c r="F4" s="4">
        <v>0.57634596293330453</v>
      </c>
      <c r="G4" s="14">
        <v>624466</v>
      </c>
      <c r="H4" s="4">
        <v>0.55500146201299172</v>
      </c>
      <c r="I4" s="14">
        <v>500695.00000000041</v>
      </c>
      <c r="J4" s="4">
        <v>0.44499853798700828</v>
      </c>
    </row>
    <row r="5" spans="1:10" s="2" customFormat="1" x14ac:dyDescent="0.2">
      <c r="A5" s="8" t="s">
        <v>2</v>
      </c>
      <c r="B5" s="14">
        <v>563881.00000000012</v>
      </c>
      <c r="C5" s="14">
        <v>228992</v>
      </c>
      <c r="D5" s="4">
        <v>0.40750548105122292</v>
      </c>
      <c r="E5" s="14">
        <v>332944.00000000006</v>
      </c>
      <c r="F5" s="4">
        <v>0.59249451894877714</v>
      </c>
      <c r="G5" s="14">
        <v>345009.99999999988</v>
      </c>
      <c r="H5" s="4">
        <v>0.61258660303052903</v>
      </c>
      <c r="I5" s="14">
        <v>218191.99999999994</v>
      </c>
      <c r="J5" s="4">
        <v>0.38741339696947102</v>
      </c>
    </row>
    <row r="6" spans="1:10" s="2" customFormat="1" x14ac:dyDescent="0.2">
      <c r="A6" s="8" t="s">
        <v>3</v>
      </c>
      <c r="B6" s="48" t="s">
        <v>45</v>
      </c>
      <c r="C6" s="48" t="s">
        <v>45</v>
      </c>
      <c r="D6" s="52"/>
      <c r="E6" s="48" t="s">
        <v>45</v>
      </c>
      <c r="F6" s="52"/>
      <c r="G6" s="48" t="s">
        <v>45</v>
      </c>
      <c r="H6" s="52"/>
      <c r="I6" s="48" t="s">
        <v>45</v>
      </c>
      <c r="J6" s="4"/>
    </row>
    <row r="7" spans="1:10" s="2" customFormat="1" x14ac:dyDescent="0.2">
      <c r="A7" s="1" t="s">
        <v>49</v>
      </c>
      <c r="B7" s="48">
        <v>852900.00000000012</v>
      </c>
      <c r="C7" s="14">
        <v>411247.99999999994</v>
      </c>
      <c r="D7" s="4">
        <v>0.4821761050533474</v>
      </c>
      <c r="E7" s="14">
        <v>441651.99999999994</v>
      </c>
      <c r="F7" s="4">
        <v>0.5178238949466526</v>
      </c>
      <c r="G7" s="14">
        <v>581346.99999999988</v>
      </c>
      <c r="H7" s="4">
        <v>0.68161214679329352</v>
      </c>
      <c r="I7" s="14">
        <v>271552.99999999994</v>
      </c>
      <c r="J7" s="4">
        <v>0.31838785320670654</v>
      </c>
    </row>
    <row r="8" spans="1:10" s="2" customFormat="1" x14ac:dyDescent="0.2">
      <c r="A8" s="8" t="s">
        <v>1</v>
      </c>
      <c r="B8" s="48">
        <v>627002.99999999988</v>
      </c>
      <c r="C8" s="14">
        <v>300075</v>
      </c>
      <c r="D8" s="4">
        <v>0.47858622686015856</v>
      </c>
      <c r="E8" s="14">
        <v>326927.99999999994</v>
      </c>
      <c r="F8" s="4">
        <v>0.52141377313984139</v>
      </c>
      <c r="G8" s="14">
        <v>409941.99999999977</v>
      </c>
      <c r="H8" s="4">
        <v>0.65381186373908895</v>
      </c>
      <c r="I8" s="14">
        <v>217060.99999999985</v>
      </c>
      <c r="J8" s="4">
        <v>0.34618813626091099</v>
      </c>
    </row>
    <row r="9" spans="1:10" s="2" customFormat="1" x14ac:dyDescent="0.2">
      <c r="A9" s="8" t="s">
        <v>2</v>
      </c>
      <c r="B9" s="48">
        <v>225897</v>
      </c>
      <c r="C9" s="14">
        <v>111173</v>
      </c>
      <c r="D9" s="4">
        <v>0.49214022319906858</v>
      </c>
      <c r="E9" s="14">
        <v>114724.00000000001</v>
      </c>
      <c r="F9" s="4">
        <v>0.50785977680093142</v>
      </c>
      <c r="G9" s="14">
        <v>171405.00000000003</v>
      </c>
      <c r="H9" s="4">
        <v>0.75877501693249594</v>
      </c>
      <c r="I9" s="14">
        <v>54491.999999999985</v>
      </c>
      <c r="J9" s="4">
        <v>0.24122498306750415</v>
      </c>
    </row>
    <row r="10" spans="1:10" s="2" customFormat="1" x14ac:dyDescent="0.2">
      <c r="A10" s="8" t="s">
        <v>3</v>
      </c>
      <c r="B10" s="48" t="s">
        <v>9</v>
      </c>
      <c r="C10" s="64" t="s">
        <v>9</v>
      </c>
      <c r="D10" s="65"/>
      <c r="E10" s="64" t="s">
        <v>9</v>
      </c>
      <c r="F10" s="65"/>
      <c r="G10" s="64" t="s">
        <v>9</v>
      </c>
      <c r="H10" s="65"/>
      <c r="I10" s="64" t="s">
        <v>9</v>
      </c>
      <c r="J10" s="4"/>
    </row>
    <row r="11" spans="1:10" s="2" customFormat="1" x14ac:dyDescent="0.2">
      <c r="A11" s="1" t="s">
        <v>50</v>
      </c>
      <c r="B11" s="48">
        <v>311720.99999999994</v>
      </c>
      <c r="C11" s="14">
        <v>124135.99999999997</v>
      </c>
      <c r="D11" s="4">
        <v>0.39822790251539042</v>
      </c>
      <c r="E11" s="14">
        <v>187584.99999999994</v>
      </c>
      <c r="F11" s="4">
        <v>0.60177209748460969</v>
      </c>
      <c r="G11" s="14">
        <v>159906.00000000003</v>
      </c>
      <c r="H11" s="4">
        <v>0.51297795143734304</v>
      </c>
      <c r="I11" s="14">
        <v>151815.00000000003</v>
      </c>
      <c r="J11" s="4">
        <v>0.48702204856265702</v>
      </c>
    </row>
    <row r="12" spans="1:10" s="2" customFormat="1" x14ac:dyDescent="0.2">
      <c r="A12" s="8" t="s">
        <v>1</v>
      </c>
      <c r="B12" s="48">
        <v>215043.99999999991</v>
      </c>
      <c r="C12" s="14">
        <v>83796.999999999985</v>
      </c>
      <c r="D12" s="4">
        <v>0.38967374118784986</v>
      </c>
      <c r="E12" s="14">
        <v>131247</v>
      </c>
      <c r="F12" s="4">
        <v>0.61032625881215008</v>
      </c>
      <c r="G12" s="14">
        <v>101818.00000000003</v>
      </c>
      <c r="H12" s="4">
        <v>0.47347519577388825</v>
      </c>
      <c r="I12" s="14">
        <v>113225.99999999996</v>
      </c>
      <c r="J12" s="4">
        <v>0.5265248042261117</v>
      </c>
    </row>
    <row r="13" spans="1:10" s="2" customFormat="1" x14ac:dyDescent="0.2">
      <c r="A13" s="8" t="s">
        <v>2</v>
      </c>
      <c r="B13" s="48">
        <v>96410.999999999971</v>
      </c>
      <c r="C13" s="14">
        <v>40217</v>
      </c>
      <c r="D13" s="4">
        <v>0.41714119758118873</v>
      </c>
      <c r="E13" s="14">
        <v>56194.000000000022</v>
      </c>
      <c r="F13" s="4">
        <v>0.58285880241881116</v>
      </c>
      <c r="G13" s="14">
        <v>57826.999999999993</v>
      </c>
      <c r="H13" s="4">
        <v>0.59979670369563631</v>
      </c>
      <c r="I13" s="14">
        <v>38584</v>
      </c>
      <c r="J13" s="4">
        <v>0.40020329630436363</v>
      </c>
    </row>
    <row r="14" spans="1:10" s="2" customFormat="1" x14ac:dyDescent="0.2">
      <c r="A14" s="8" t="s">
        <v>3</v>
      </c>
      <c r="B14" s="48" t="s">
        <v>9</v>
      </c>
      <c r="C14" s="64" t="s">
        <v>9</v>
      </c>
      <c r="D14" s="4"/>
      <c r="E14" s="64" t="s">
        <v>9</v>
      </c>
      <c r="F14" s="4"/>
      <c r="G14" s="64" t="s">
        <v>9</v>
      </c>
      <c r="H14" s="4"/>
      <c r="I14" s="64" t="s">
        <v>9</v>
      </c>
      <c r="J14" s="4"/>
    </row>
    <row r="15" spans="1:10" x14ac:dyDescent="0.2">
      <c r="A15" s="2" t="s">
        <v>51</v>
      </c>
      <c r="B15" s="14">
        <v>218864</v>
      </c>
      <c r="C15" s="14">
        <v>57868.000000000015</v>
      </c>
      <c r="D15" s="4">
        <v>0.27970959852285798</v>
      </c>
      <c r="E15" s="14">
        <v>149018.00000000003</v>
      </c>
      <c r="F15" s="4">
        <v>0.72029040147714196</v>
      </c>
      <c r="G15" s="14">
        <v>97513.000000000029</v>
      </c>
      <c r="H15" s="4">
        <v>0.44554152350318021</v>
      </c>
      <c r="I15" s="14">
        <v>121350.99999999999</v>
      </c>
      <c r="J15" s="4">
        <v>0.5544584764968199</v>
      </c>
    </row>
    <row r="16" spans="1:10" x14ac:dyDescent="0.2">
      <c r="A16" s="62" t="s">
        <v>1</v>
      </c>
      <c r="B16" s="14">
        <v>62265</v>
      </c>
      <c r="C16" s="14">
        <v>17817</v>
      </c>
      <c r="D16" s="4">
        <v>0.28614791616477958</v>
      </c>
      <c r="E16" s="14">
        <v>44447.999999999993</v>
      </c>
      <c r="F16" s="4">
        <v>0.71385208383522036</v>
      </c>
      <c r="G16" s="14">
        <v>21945</v>
      </c>
      <c r="H16" s="4">
        <v>0.35244519392917367</v>
      </c>
      <c r="I16" s="14">
        <v>40320</v>
      </c>
      <c r="J16" s="4">
        <v>0.64755480607082627</v>
      </c>
    </row>
    <row r="17" spans="1:10" x14ac:dyDescent="0.2">
      <c r="A17" s="62" t="s">
        <v>2</v>
      </c>
      <c r="B17" s="14">
        <v>102038.00000000001</v>
      </c>
      <c r="C17" s="14">
        <v>30385.000000000004</v>
      </c>
      <c r="D17" s="4">
        <v>0.30152224824355978</v>
      </c>
      <c r="E17" s="14">
        <v>70387</v>
      </c>
      <c r="F17" s="4">
        <v>0.69847775175644033</v>
      </c>
      <c r="G17" s="14">
        <v>49412.999999999993</v>
      </c>
      <c r="H17" s="4">
        <v>0.48426076559713038</v>
      </c>
      <c r="I17" s="14">
        <v>52625.000000000015</v>
      </c>
      <c r="J17" s="4">
        <v>0.51573923440286962</v>
      </c>
    </row>
    <row r="18" spans="1:10" x14ac:dyDescent="0.2">
      <c r="A18" s="62" t="s">
        <v>3</v>
      </c>
      <c r="B18" s="48" t="s">
        <v>52</v>
      </c>
      <c r="C18" s="48" t="s">
        <v>52</v>
      </c>
      <c r="D18" s="52"/>
      <c r="E18" s="48" t="s">
        <v>52</v>
      </c>
      <c r="F18" s="52"/>
      <c r="G18" s="48" t="s">
        <v>52</v>
      </c>
      <c r="H18" s="52"/>
      <c r="I18" s="48" t="s">
        <v>52</v>
      </c>
      <c r="J18" s="4"/>
    </row>
    <row r="19" spans="1:10" x14ac:dyDescent="0.2">
      <c r="A19" s="2" t="s">
        <v>53</v>
      </c>
      <c r="B19" s="48">
        <v>351883.00000000012</v>
      </c>
      <c r="C19" s="14">
        <v>127653</v>
      </c>
      <c r="D19" s="4">
        <v>0.3634725117026002</v>
      </c>
      <c r="E19" s="14">
        <v>223551.00000000003</v>
      </c>
      <c r="F19" s="4">
        <v>0.63652748829739991</v>
      </c>
      <c r="G19" s="14">
        <v>134259.00000000006</v>
      </c>
      <c r="H19" s="4">
        <v>0.38228209245908379</v>
      </c>
      <c r="I19" s="14">
        <v>216944.99999999991</v>
      </c>
      <c r="J19" s="4">
        <v>0.61771790754091616</v>
      </c>
    </row>
    <row r="20" spans="1:10" x14ac:dyDescent="0.2">
      <c r="A20" s="62" t="s">
        <v>1</v>
      </c>
      <c r="B20" s="48">
        <v>202693.99999999997</v>
      </c>
      <c r="C20" s="14">
        <v>69082</v>
      </c>
      <c r="D20" s="4">
        <v>0.34081916583618643</v>
      </c>
      <c r="E20" s="14">
        <v>133612.00000000009</v>
      </c>
      <c r="F20" s="4">
        <v>0.65918083416381357</v>
      </c>
      <c r="G20" s="14">
        <v>79438.999999999985</v>
      </c>
      <c r="H20" s="4">
        <v>0.3919158929223362</v>
      </c>
      <c r="I20" s="14">
        <v>123254.99999999997</v>
      </c>
      <c r="J20" s="4">
        <v>0.60808410707766392</v>
      </c>
    </row>
    <row r="21" spans="1:10" x14ac:dyDescent="0.2">
      <c r="A21" s="62" t="s">
        <v>2</v>
      </c>
      <c r="B21" s="48">
        <v>117062.00000000001</v>
      </c>
      <c r="C21" s="14">
        <v>38866</v>
      </c>
      <c r="D21" s="4">
        <v>0.33394911627986912</v>
      </c>
      <c r="E21" s="14">
        <v>77516.999999999985</v>
      </c>
      <c r="F21" s="4">
        <v>0.66605088372013088</v>
      </c>
      <c r="G21" s="14">
        <v>53484</v>
      </c>
      <c r="H21" s="4">
        <v>0.45955165273278731</v>
      </c>
      <c r="I21" s="14">
        <v>62899.000000000022</v>
      </c>
      <c r="J21" s="4">
        <v>0.54044834726721258</v>
      </c>
    </row>
    <row r="22" spans="1:10" x14ac:dyDescent="0.2">
      <c r="A22" s="62" t="s">
        <v>3</v>
      </c>
      <c r="B22" s="48" t="s">
        <v>52</v>
      </c>
      <c r="C22" s="64" t="s">
        <v>52</v>
      </c>
      <c r="D22" s="65"/>
      <c r="E22" s="64" t="s">
        <v>52</v>
      </c>
      <c r="F22" s="65"/>
      <c r="G22" s="64" t="s">
        <v>52</v>
      </c>
      <c r="H22" s="65"/>
      <c r="I22" s="64" t="s">
        <v>52</v>
      </c>
      <c r="J22" s="4"/>
    </row>
    <row r="23" spans="1:10" x14ac:dyDescent="0.2">
      <c r="A23" s="2" t="s">
        <v>54</v>
      </c>
      <c r="B23" s="48">
        <v>76210.999999999985</v>
      </c>
      <c r="C23" s="14">
        <v>25367.000000000007</v>
      </c>
      <c r="D23" s="4">
        <v>0.33285221293514067</v>
      </c>
      <c r="E23" s="14">
        <v>50843.999999999993</v>
      </c>
      <c r="F23" s="4">
        <v>0.66714778706485933</v>
      </c>
      <c r="G23" s="14">
        <v>51996.000000000007</v>
      </c>
      <c r="H23" s="4">
        <v>0.68226371521171481</v>
      </c>
      <c r="I23" s="14">
        <v>24215.000000000007</v>
      </c>
      <c r="J23" s="4">
        <v>0.31773628478828519</v>
      </c>
    </row>
    <row r="24" spans="1:10" x14ac:dyDescent="0.2">
      <c r="A24" s="62" t="s">
        <v>1</v>
      </c>
      <c r="B24" s="48">
        <v>18155</v>
      </c>
      <c r="C24" s="14">
        <v>5908</v>
      </c>
      <c r="D24" s="4">
        <v>0.32541999449187553</v>
      </c>
      <c r="E24" s="14">
        <v>12247</v>
      </c>
      <c r="F24" s="4">
        <v>0.67458000550812447</v>
      </c>
      <c r="G24" s="14">
        <v>11322</v>
      </c>
      <c r="H24" s="4">
        <v>0.62362985403470117</v>
      </c>
      <c r="I24" s="14">
        <v>6832.9999999999991</v>
      </c>
      <c r="J24" s="4">
        <v>0.37637014596529877</v>
      </c>
    </row>
    <row r="25" spans="1:10" x14ac:dyDescent="0.2">
      <c r="A25" s="62" t="s">
        <v>2</v>
      </c>
      <c r="B25" s="48">
        <v>22472.999999999989</v>
      </c>
      <c r="C25" s="14">
        <v>8351</v>
      </c>
      <c r="D25" s="4">
        <v>0.37160147732834958</v>
      </c>
      <c r="E25" s="14">
        <v>14122</v>
      </c>
      <c r="F25" s="4">
        <v>0.62839852267165042</v>
      </c>
      <c r="G25" s="14">
        <v>12881</v>
      </c>
      <c r="H25" s="4">
        <v>0.57317670093000495</v>
      </c>
      <c r="I25" s="14">
        <v>9592.0000000000018</v>
      </c>
      <c r="J25" s="4">
        <v>0.42682329906999517</v>
      </c>
    </row>
    <row r="26" spans="1:10" ht="12.75" thickBot="1" x14ac:dyDescent="0.25">
      <c r="A26" s="70" t="s">
        <v>3</v>
      </c>
      <c r="B26" s="71" t="s">
        <v>9</v>
      </c>
      <c r="C26" s="72" t="s">
        <v>9</v>
      </c>
      <c r="D26" s="73"/>
      <c r="E26" s="72" t="s">
        <v>9</v>
      </c>
      <c r="F26" s="73"/>
      <c r="G26" s="72" t="s">
        <v>9</v>
      </c>
      <c r="H26" s="73"/>
      <c r="I26" s="72" t="s">
        <v>9</v>
      </c>
      <c r="J26" s="73"/>
    </row>
    <row r="27" spans="1:10" x14ac:dyDescent="0.2">
      <c r="A27" s="2" t="s">
        <v>55</v>
      </c>
    </row>
    <row r="28" spans="1:10" x14ac:dyDescent="0.2">
      <c r="A28" s="2" t="s">
        <v>58</v>
      </c>
    </row>
    <row r="29" spans="1:10" x14ac:dyDescent="0.2">
      <c r="A29" s="2" t="s">
        <v>59</v>
      </c>
    </row>
    <row r="30" spans="1:10" x14ac:dyDescent="0.2">
      <c r="A30" s="62" t="s">
        <v>56</v>
      </c>
    </row>
  </sheetData>
  <mergeCells count="4">
    <mergeCell ref="I2:J2"/>
    <mergeCell ref="E2:F2"/>
    <mergeCell ref="C2:D2"/>
    <mergeCell ref="G2:H2"/>
  </mergeCells>
  <phoneticPr fontId="1" type="noConversion"/>
  <pageMargins left="0.75" right="0.7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37"/>
  <sheetViews>
    <sheetView topLeftCell="B4" zoomScale="110" zoomScaleNormal="110" workbookViewId="0">
      <selection activeCell="G19" sqref="G19"/>
    </sheetView>
  </sheetViews>
  <sheetFormatPr defaultRowHeight="12.75" x14ac:dyDescent="0.2"/>
  <cols>
    <col min="2" max="2" width="22.42578125" customWidth="1"/>
    <col min="4" max="4" width="16.140625" bestFit="1" customWidth="1"/>
    <col min="7" max="7" width="9.140625" bestFit="1" customWidth="1"/>
    <col min="14" max="14" width="10.28515625" customWidth="1"/>
    <col min="15" max="15" width="11.42578125" customWidth="1"/>
    <col min="16" max="16" width="16.140625" bestFit="1" customWidth="1"/>
    <col min="17" max="17" width="6.85546875" customWidth="1"/>
    <col min="18" max="18" width="7.28515625" bestFit="1" customWidth="1"/>
    <col min="19" max="19" width="7.140625" bestFit="1" customWidth="1"/>
    <col min="20" max="20" width="6.140625" bestFit="1" customWidth="1"/>
    <col min="21" max="21" width="7.28515625" bestFit="1" customWidth="1"/>
    <col min="22" max="22" width="7.140625" bestFit="1" customWidth="1"/>
    <col min="23" max="23" width="6.140625" bestFit="1" customWidth="1"/>
    <col min="24" max="24" width="7.28515625" bestFit="1" customWidth="1"/>
    <col min="25" max="25" width="7.140625" bestFit="1" customWidth="1"/>
    <col min="28" max="28" width="14.7109375" customWidth="1"/>
    <col min="29" max="29" width="16.140625" bestFit="1" customWidth="1"/>
    <col min="30" max="31" width="7.28515625" bestFit="1" customWidth="1"/>
    <col min="32" max="32" width="7.85546875" bestFit="1" customWidth="1"/>
    <col min="33" max="34" width="7.28515625" bestFit="1" customWidth="1"/>
    <col min="35" max="35" width="7.85546875" bestFit="1" customWidth="1"/>
    <col min="37" max="37" width="7.28515625" bestFit="1" customWidth="1"/>
    <col min="38" max="38" width="7.140625" bestFit="1" customWidth="1"/>
    <col min="39" max="39" width="7.28515625" bestFit="1" customWidth="1"/>
    <col min="40" max="40" width="7.140625" bestFit="1" customWidth="1"/>
    <col min="41" max="41" width="7.28515625" bestFit="1" customWidth="1"/>
    <col min="42" max="42" width="7.140625" bestFit="1" customWidth="1"/>
    <col min="44" max="44" width="7" bestFit="1" customWidth="1"/>
    <col min="45" max="45" width="7.28515625" bestFit="1" customWidth="1"/>
    <col min="46" max="46" width="7.140625" bestFit="1" customWidth="1"/>
    <col min="47" max="47" width="6.28515625" customWidth="1"/>
    <col min="48" max="50" width="7" bestFit="1" customWidth="1"/>
    <col min="53" max="53" width="30.28515625" customWidth="1"/>
    <col min="54" max="55" width="12.42578125" bestFit="1" customWidth="1"/>
  </cols>
  <sheetData>
    <row r="1" spans="1:56" ht="35.25" customHeight="1" thickTop="1" x14ac:dyDescent="0.2">
      <c r="A1" s="81" t="s">
        <v>10</v>
      </c>
      <c r="B1" s="82"/>
      <c r="C1" s="82"/>
      <c r="D1" s="83"/>
      <c r="E1" s="90" t="s">
        <v>11</v>
      </c>
      <c r="F1" s="91"/>
      <c r="G1" s="91"/>
      <c r="H1" s="91"/>
      <c r="I1" s="91"/>
      <c r="J1" s="91"/>
      <c r="K1" s="91"/>
      <c r="L1" s="91"/>
      <c r="M1" s="92"/>
      <c r="Q1" s="80" t="s">
        <v>26</v>
      </c>
      <c r="R1" s="80"/>
      <c r="S1" s="80"/>
      <c r="T1" s="80"/>
      <c r="U1" s="80"/>
      <c r="V1" s="80"/>
      <c r="W1" s="80"/>
      <c r="X1" s="80"/>
      <c r="Y1" s="80"/>
      <c r="Z1" s="17"/>
      <c r="AD1" s="101" t="s">
        <v>35</v>
      </c>
      <c r="AE1" s="101"/>
      <c r="AF1" s="101"/>
      <c r="AG1" s="101"/>
      <c r="AH1" s="101"/>
      <c r="AI1" s="101"/>
      <c r="BA1" s="35" t="s">
        <v>43</v>
      </c>
    </row>
    <row r="2" spans="1:56" x14ac:dyDescent="0.2">
      <c r="A2" s="84"/>
      <c r="B2" s="85"/>
      <c r="C2" s="85"/>
      <c r="D2" s="86"/>
      <c r="E2" s="93" t="s">
        <v>12</v>
      </c>
      <c r="F2" s="94"/>
      <c r="G2" s="94"/>
      <c r="H2" s="94" t="s">
        <v>13</v>
      </c>
      <c r="I2" s="94"/>
      <c r="J2" s="94"/>
      <c r="K2" s="94" t="s">
        <v>14</v>
      </c>
      <c r="L2" s="94"/>
      <c r="M2" s="95"/>
      <c r="Q2" s="105" t="s">
        <v>12</v>
      </c>
      <c r="R2" s="78"/>
      <c r="S2" s="78"/>
      <c r="T2" s="78" t="s">
        <v>13</v>
      </c>
      <c r="U2" s="78"/>
      <c r="V2" s="78"/>
      <c r="W2" s="78" t="s">
        <v>14</v>
      </c>
      <c r="X2" s="78"/>
      <c r="Y2" s="79"/>
      <c r="AD2" s="78" t="s">
        <v>13</v>
      </c>
      <c r="AE2" s="78"/>
      <c r="AF2" s="78"/>
      <c r="AG2" s="78" t="s">
        <v>14</v>
      </c>
      <c r="AH2" s="78"/>
      <c r="AI2" s="79"/>
      <c r="AK2" s="74" t="s">
        <v>0</v>
      </c>
      <c r="AL2" s="75"/>
      <c r="AM2" s="74" t="s">
        <v>13</v>
      </c>
      <c r="AN2" s="75"/>
      <c r="AO2" s="74" t="s">
        <v>14</v>
      </c>
      <c r="AP2" s="76"/>
    </row>
    <row r="3" spans="1:56" ht="24" x14ac:dyDescent="0.2">
      <c r="A3" s="84"/>
      <c r="B3" s="85"/>
      <c r="C3" s="85"/>
      <c r="D3" s="86"/>
      <c r="E3" s="39" t="s">
        <v>40</v>
      </c>
      <c r="F3" s="40" t="s">
        <v>41</v>
      </c>
      <c r="G3" s="40" t="s">
        <v>42</v>
      </c>
      <c r="H3" s="40" t="s">
        <v>40</v>
      </c>
      <c r="I3" s="40" t="s">
        <v>41</v>
      </c>
      <c r="J3" s="40" t="s">
        <v>42</v>
      </c>
      <c r="K3" s="40" t="s">
        <v>40</v>
      </c>
      <c r="L3" s="40" t="s">
        <v>41</v>
      </c>
      <c r="M3" s="41" t="s">
        <v>42</v>
      </c>
      <c r="Q3" s="9" t="s">
        <v>27</v>
      </c>
      <c r="R3" s="10" t="s">
        <v>28</v>
      </c>
      <c r="S3" s="10" t="s">
        <v>29</v>
      </c>
      <c r="T3" s="10" t="s">
        <v>27</v>
      </c>
      <c r="U3" s="10" t="s">
        <v>28</v>
      </c>
      <c r="V3" s="10" t="s">
        <v>29</v>
      </c>
      <c r="W3" s="10" t="s">
        <v>27</v>
      </c>
      <c r="X3" s="10" t="s">
        <v>28</v>
      </c>
      <c r="Y3" s="11" t="s">
        <v>29</v>
      </c>
      <c r="AD3" s="24" t="s">
        <v>27</v>
      </c>
      <c r="AE3" s="10" t="s">
        <v>28</v>
      </c>
      <c r="AF3" s="26" t="s">
        <v>29</v>
      </c>
      <c r="AG3" s="24" t="s">
        <v>27</v>
      </c>
      <c r="AH3" s="10" t="s">
        <v>28</v>
      </c>
      <c r="AI3" s="28" t="s">
        <v>29</v>
      </c>
      <c r="AK3" s="15" t="s">
        <v>28</v>
      </c>
      <c r="AL3" s="15" t="s">
        <v>29</v>
      </c>
      <c r="AM3" s="15" t="s">
        <v>28</v>
      </c>
      <c r="AN3" s="15" t="s">
        <v>29</v>
      </c>
      <c r="AO3" s="15" t="s">
        <v>28</v>
      </c>
      <c r="AP3" s="16" t="s">
        <v>29</v>
      </c>
      <c r="AR3" s="10" t="s">
        <v>27</v>
      </c>
      <c r="AS3" s="10" t="s">
        <v>28</v>
      </c>
      <c r="AT3" s="10" t="s">
        <v>29</v>
      </c>
      <c r="AV3" s="29" t="s">
        <v>0</v>
      </c>
      <c r="AW3" s="29" t="s">
        <v>13</v>
      </c>
      <c r="AX3" s="29" t="s">
        <v>14</v>
      </c>
      <c r="BB3" t="s">
        <v>7</v>
      </c>
      <c r="BC3" t="s">
        <v>8</v>
      </c>
    </row>
    <row r="4" spans="1:56" ht="13.5" thickBot="1" x14ac:dyDescent="0.25">
      <c r="A4" s="87"/>
      <c r="B4" s="88"/>
      <c r="C4" s="88"/>
      <c r="D4" s="89"/>
      <c r="E4" s="42" t="s">
        <v>15</v>
      </c>
      <c r="F4" s="43" t="s">
        <v>15</v>
      </c>
      <c r="G4" s="43" t="s">
        <v>15</v>
      </c>
      <c r="H4" s="43" t="s">
        <v>15</v>
      </c>
      <c r="I4" s="43" t="s">
        <v>15</v>
      </c>
      <c r="J4" s="43" t="s">
        <v>15</v>
      </c>
      <c r="K4" s="43" t="s">
        <v>15</v>
      </c>
      <c r="L4" s="43" t="s">
        <v>15</v>
      </c>
      <c r="M4" s="44" t="s">
        <v>15</v>
      </c>
      <c r="AD4" s="25"/>
      <c r="AF4" s="27"/>
      <c r="AG4" s="25"/>
      <c r="AI4" s="27"/>
      <c r="BA4" t="s">
        <v>0</v>
      </c>
      <c r="BB4" s="5">
        <f>+AD5</f>
        <v>0.56608911560757158</v>
      </c>
      <c r="BC4" s="5">
        <f>+AG5</f>
        <v>0.43391088439242842</v>
      </c>
      <c r="BD4" s="5">
        <f t="shared" ref="BD4:BD9" si="0">SUM(BB4:BC4)</f>
        <v>1</v>
      </c>
    </row>
    <row r="5" spans="1:56" ht="13.9" customHeight="1" thickTop="1" x14ac:dyDescent="0.2">
      <c r="A5" s="96" t="s">
        <v>16</v>
      </c>
      <c r="B5" s="99" t="s">
        <v>0</v>
      </c>
      <c r="C5" s="99" t="s">
        <v>17</v>
      </c>
      <c r="D5" s="45" t="s">
        <v>0</v>
      </c>
      <c r="E5" s="49">
        <v>1811832</v>
      </c>
      <c r="F5" s="50">
        <v>746389.99999999977</v>
      </c>
      <c r="G5" s="50">
        <v>1052784.9999999995</v>
      </c>
      <c r="H5" s="50">
        <v>1025274.0000000003</v>
      </c>
      <c r="I5" s="50">
        <v>442560.99999999983</v>
      </c>
      <c r="J5" s="50">
        <v>576773</v>
      </c>
      <c r="K5" s="50">
        <v>785879.00000000012</v>
      </c>
      <c r="L5" s="50">
        <v>303571.99999999983</v>
      </c>
      <c r="M5" s="51">
        <v>474956.99999999959</v>
      </c>
      <c r="N5" t="s">
        <v>44</v>
      </c>
      <c r="O5" s="104" t="s">
        <v>0</v>
      </c>
      <c r="P5" s="18" t="s">
        <v>0</v>
      </c>
      <c r="Q5" s="19"/>
      <c r="R5" s="19"/>
      <c r="S5" s="19"/>
      <c r="T5" s="19"/>
      <c r="U5" s="19"/>
      <c r="V5" s="19"/>
      <c r="W5" s="19"/>
      <c r="X5" s="19"/>
      <c r="Y5" s="19"/>
      <c r="AB5" s="104" t="s">
        <v>0</v>
      </c>
      <c r="AC5" s="18" t="s">
        <v>0</v>
      </c>
      <c r="AD5" s="36">
        <f>H5/(K5+H5)</f>
        <v>0.56608911560757158</v>
      </c>
      <c r="AE5" s="31">
        <f t="shared" ref="AE5:AF5" si="1">I5/(L5+I5)</f>
        <v>0.59313956090938214</v>
      </c>
      <c r="AF5" s="32">
        <f t="shared" si="1"/>
        <v>0.54840405807574211</v>
      </c>
      <c r="AG5" s="36">
        <f>K5/(H5+K5)</f>
        <v>0.43391088439242842</v>
      </c>
      <c r="AH5" s="31">
        <f t="shared" ref="AH5:AI5" si="2">L5/(I5+L5)</f>
        <v>0.40686043909061786</v>
      </c>
      <c r="AI5" s="32">
        <f t="shared" si="2"/>
        <v>0.45159594192425795</v>
      </c>
      <c r="AJ5" s="5"/>
      <c r="AK5" s="30">
        <f>F5/(F5+G5)</f>
        <v>0.41485125126794226</v>
      </c>
      <c r="AL5" s="30">
        <f>G5/(F5+G5)</f>
        <v>0.58514874873205769</v>
      </c>
      <c r="AM5" s="31">
        <f>H5/(H5+I5)</f>
        <v>0.69849404054270414</v>
      </c>
      <c r="AN5" s="31">
        <f>I5/(H5+I5)</f>
        <v>0.3015059594572958</v>
      </c>
      <c r="AO5" s="31">
        <f>J5/(J5+K5)</f>
        <v>0.42327241291246775</v>
      </c>
      <c r="AP5" s="31">
        <f>K5/(J5+K5)</f>
        <v>0.57672758708753236</v>
      </c>
      <c r="AR5" s="22">
        <f>AD5+AG5</f>
        <v>1</v>
      </c>
      <c r="AS5" s="22">
        <f t="shared" ref="AS5:AT5" si="3">AE5+AH5</f>
        <v>1</v>
      </c>
      <c r="AT5" s="22">
        <f t="shared" si="3"/>
        <v>1</v>
      </c>
      <c r="AV5" s="22">
        <f>AK5+AL5</f>
        <v>1</v>
      </c>
      <c r="AW5" s="22">
        <f>AM5+AN5</f>
        <v>1</v>
      </c>
      <c r="AX5" s="22">
        <f>AO5+AP5</f>
        <v>1</v>
      </c>
      <c r="BA5" t="s">
        <v>37</v>
      </c>
      <c r="BB5" s="5">
        <f>+AD9</f>
        <v>0.68161214679329352</v>
      </c>
      <c r="BC5" s="5">
        <f>+AG9</f>
        <v>0.31838785320670654</v>
      </c>
      <c r="BD5" s="5">
        <f t="shared" si="0"/>
        <v>1</v>
      </c>
    </row>
    <row r="6" spans="1:56" x14ac:dyDescent="0.2">
      <c r="A6" s="97"/>
      <c r="B6" s="77"/>
      <c r="C6" s="77"/>
      <c r="D6" s="46" t="s">
        <v>18</v>
      </c>
      <c r="E6" s="53">
        <v>1125160.9999999995</v>
      </c>
      <c r="F6" s="54">
        <v>476679.00000000023</v>
      </c>
      <c r="G6" s="54">
        <v>648481.99999999988</v>
      </c>
      <c r="H6" s="54">
        <v>624466</v>
      </c>
      <c r="I6" s="54">
        <v>279414</v>
      </c>
      <c r="J6" s="54">
        <v>344479.00000000023</v>
      </c>
      <c r="K6" s="54">
        <v>500695.00000000041</v>
      </c>
      <c r="L6" s="54">
        <v>197008</v>
      </c>
      <c r="M6" s="55">
        <v>302948.00000000017</v>
      </c>
      <c r="O6" s="102"/>
      <c r="P6" s="12" t="s">
        <v>18</v>
      </c>
      <c r="Q6" s="37">
        <f>E6/SUM(E6:E8)</f>
        <v>0.62438527660471788</v>
      </c>
      <c r="R6" s="20">
        <f t="shared" ref="R6:Y6" si="4">F6/SUM(F6:F8)</f>
        <v>0.64226699111538688</v>
      </c>
      <c r="S6" s="20">
        <f t="shared" si="4"/>
        <v>0.61925856887616482</v>
      </c>
      <c r="T6" s="20">
        <f t="shared" si="4"/>
        <v>0.61094278153081549</v>
      </c>
      <c r="U6" s="20">
        <f t="shared" si="4"/>
        <v>0.63328596392218695</v>
      </c>
      <c r="V6" s="20">
        <f t="shared" si="4"/>
        <v>0.59911266787482054</v>
      </c>
      <c r="W6" s="20">
        <f t="shared" si="4"/>
        <v>0.64256252438348316</v>
      </c>
      <c r="X6" s="20">
        <f t="shared" si="4"/>
        <v>0.65513847136130254</v>
      </c>
      <c r="Y6" s="20">
        <f t="shared" si="4"/>
        <v>0.64299146351299152</v>
      </c>
      <c r="AB6" s="102"/>
      <c r="AC6" s="12" t="s">
        <v>18</v>
      </c>
      <c r="AD6" s="36">
        <f t="shared" ref="AD6:AD28" si="5">H6/(K6+H6)</f>
        <v>0.55500146201299172</v>
      </c>
      <c r="AE6" s="31">
        <f t="shared" ref="AE6:AE28" si="6">I6/(L6+I6)</f>
        <v>0.58648425135699023</v>
      </c>
      <c r="AF6" s="32">
        <f t="shared" ref="AF6:AF28" si="7">J6/(M6+J6)</f>
        <v>0.53207388632231889</v>
      </c>
      <c r="AG6" s="36">
        <f t="shared" ref="AG6:AG28" si="8">K6/(H6+K6)</f>
        <v>0.44499853798700828</v>
      </c>
      <c r="AH6" s="31">
        <f t="shared" ref="AH6:AH28" si="9">L6/(I6+L6)</f>
        <v>0.41351574864300977</v>
      </c>
      <c r="AI6" s="32">
        <f t="shared" ref="AI6:AI28" si="10">M6/(J6+M6)</f>
        <v>0.46792611367768094</v>
      </c>
      <c r="AJ6" s="5"/>
      <c r="AK6" s="31">
        <f t="shared" ref="AK6:AK28" si="11">F6/(F6+G6)</f>
        <v>0.42365403706669558</v>
      </c>
      <c r="AL6" s="31">
        <f t="shared" ref="AL6:AL28" si="12">G6/(F6+G6)</f>
        <v>0.57634596293330453</v>
      </c>
      <c r="AM6" s="31">
        <f t="shared" ref="AM6:AM28" si="13">H6/(H6+I6)</f>
        <v>0.69087268221445319</v>
      </c>
      <c r="AN6" s="31">
        <f t="shared" ref="AN6:AN28" si="14">I6/(H6+I6)</f>
        <v>0.30912731778554675</v>
      </c>
      <c r="AO6" s="31">
        <f t="shared" ref="AO6:AO28" si="15">J6/(J6+K6)</f>
        <v>0.40758352717901869</v>
      </c>
      <c r="AP6" s="31">
        <f t="shared" ref="AP6:AP28" si="16">K6/(J6+K6)</f>
        <v>0.5924164728209812</v>
      </c>
      <c r="AR6" s="22">
        <f t="shared" ref="AR6:AR28" si="17">AD6+AG6</f>
        <v>1</v>
      </c>
      <c r="AS6" s="22">
        <f t="shared" ref="AS6:AS28" si="18">AE6+AH6</f>
        <v>1</v>
      </c>
      <c r="AT6" s="22">
        <f t="shared" ref="AT6:AT28" si="19">AF6+AI6</f>
        <v>0.99999999999999978</v>
      </c>
      <c r="AV6" s="22">
        <f t="shared" ref="AV6:AV28" si="20">AK6+AL6</f>
        <v>1</v>
      </c>
      <c r="AW6" s="22">
        <f t="shared" ref="AW6:AW28" si="21">AM6+AN6</f>
        <v>1</v>
      </c>
      <c r="AX6" s="22">
        <f t="shared" ref="AX6:AX28" si="22">AO6+AP6</f>
        <v>0.99999999999999989</v>
      </c>
      <c r="BA6" t="s">
        <v>38</v>
      </c>
      <c r="BB6" s="5">
        <f>+H13/(H13+K13)</f>
        <v>0.51297795143734304</v>
      </c>
      <c r="BC6" s="5">
        <f>+K13/(K13+H13)</f>
        <v>0.48702204856265702</v>
      </c>
      <c r="BD6" s="5">
        <f t="shared" si="0"/>
        <v>1</v>
      </c>
    </row>
    <row r="7" spans="1:56" x14ac:dyDescent="0.2">
      <c r="A7" s="97"/>
      <c r="B7" s="77"/>
      <c r="C7" s="77"/>
      <c r="D7" s="46" t="s">
        <v>19</v>
      </c>
      <c r="E7" s="53">
        <v>563881.00000000012</v>
      </c>
      <c r="F7" s="54">
        <v>228992</v>
      </c>
      <c r="G7" s="54">
        <v>332944.00000000006</v>
      </c>
      <c r="H7" s="54">
        <v>345009.99999999988</v>
      </c>
      <c r="I7" s="54">
        <v>149604.00000000017</v>
      </c>
      <c r="J7" s="54">
        <v>194760.00000000006</v>
      </c>
      <c r="K7" s="54">
        <v>218191.99999999994</v>
      </c>
      <c r="L7" s="54">
        <v>79388</v>
      </c>
      <c r="M7" s="55">
        <v>138184.00000000009</v>
      </c>
      <c r="O7" s="102"/>
      <c r="P7" s="12" t="s">
        <v>19</v>
      </c>
      <c r="Q7" s="37">
        <f>E7/SUM(E6:E8)</f>
        <v>0.31291432440081479</v>
      </c>
      <c r="R7" s="20">
        <f t="shared" ref="R7:Y7" si="23">F7/SUM(F6:F8)</f>
        <v>0.30853887590914347</v>
      </c>
      <c r="S7" s="20">
        <f t="shared" si="23"/>
        <v>0.31794008924828426</v>
      </c>
      <c r="T7" s="20">
        <f t="shared" si="23"/>
        <v>0.33753858345521864</v>
      </c>
      <c r="U7" s="20">
        <f t="shared" si="23"/>
        <v>0.33907432464591958</v>
      </c>
      <c r="V7" s="20">
        <f t="shared" si="23"/>
        <v>0.33872364700112345</v>
      </c>
      <c r="W7" s="20">
        <f t="shared" si="23"/>
        <v>0.28001478409067554</v>
      </c>
      <c r="X7" s="20">
        <f t="shared" si="23"/>
        <v>0.26400010641411054</v>
      </c>
      <c r="Y7" s="20">
        <f t="shared" si="23"/>
        <v>0.29328839402827955</v>
      </c>
      <c r="AB7" s="102"/>
      <c r="AC7" s="12" t="s">
        <v>19</v>
      </c>
      <c r="AD7" s="36">
        <f t="shared" si="5"/>
        <v>0.61258660303052903</v>
      </c>
      <c r="AE7" s="31">
        <f t="shared" si="6"/>
        <v>0.65331539966461738</v>
      </c>
      <c r="AF7" s="32">
        <f t="shared" si="7"/>
        <v>0.58496323706088704</v>
      </c>
      <c r="AG7" s="36">
        <f t="shared" si="8"/>
        <v>0.38741339696947102</v>
      </c>
      <c r="AH7" s="31">
        <f t="shared" si="9"/>
        <v>0.34668460033538262</v>
      </c>
      <c r="AI7" s="32">
        <f t="shared" si="10"/>
        <v>0.41503676293911301</v>
      </c>
      <c r="AJ7" s="5"/>
      <c r="AK7" s="31">
        <f t="shared" si="11"/>
        <v>0.40750548105122292</v>
      </c>
      <c r="AL7" s="31">
        <f t="shared" si="12"/>
        <v>0.59249451894877714</v>
      </c>
      <c r="AM7" s="31">
        <f t="shared" si="13"/>
        <v>0.69753383446485506</v>
      </c>
      <c r="AN7" s="31">
        <f t="shared" si="14"/>
        <v>0.30246616553514488</v>
      </c>
      <c r="AO7" s="31">
        <f t="shared" si="15"/>
        <v>0.4716286638640812</v>
      </c>
      <c r="AP7" s="31">
        <f t="shared" si="16"/>
        <v>0.5283713361359188</v>
      </c>
      <c r="AR7" s="22">
        <f t="shared" si="17"/>
        <v>1</v>
      </c>
      <c r="AS7" s="22">
        <f t="shared" si="18"/>
        <v>1</v>
      </c>
      <c r="AT7" s="22">
        <f t="shared" si="19"/>
        <v>1</v>
      </c>
      <c r="AV7" s="22">
        <f t="shared" si="20"/>
        <v>1</v>
      </c>
      <c r="AW7" s="22">
        <f t="shared" si="21"/>
        <v>1</v>
      </c>
      <c r="AX7" s="22">
        <f t="shared" si="22"/>
        <v>1</v>
      </c>
      <c r="BA7" t="s">
        <v>39</v>
      </c>
      <c r="BB7" s="5">
        <f>+AD17</f>
        <v>0.44554152350318021</v>
      </c>
      <c r="BC7" s="5">
        <f>+AG17</f>
        <v>0.5544584764968199</v>
      </c>
      <c r="BD7" s="5">
        <f t="shared" si="0"/>
        <v>1</v>
      </c>
    </row>
    <row r="8" spans="1:56" ht="13.5" thickBot="1" x14ac:dyDescent="0.25">
      <c r="A8" s="97"/>
      <c r="B8" s="77"/>
      <c r="C8" s="77"/>
      <c r="D8" s="46" t="s">
        <v>20</v>
      </c>
      <c r="E8" s="53">
        <v>112987.99999999999</v>
      </c>
      <c r="F8" s="54">
        <v>36511</v>
      </c>
      <c r="G8" s="54">
        <v>65765</v>
      </c>
      <c r="H8" s="54">
        <v>52658.999999999993</v>
      </c>
      <c r="I8" s="54">
        <v>12194.999999999998</v>
      </c>
      <c r="J8" s="54">
        <v>35743</v>
      </c>
      <c r="K8" s="54">
        <v>60329.000000000007</v>
      </c>
      <c r="L8" s="54">
        <v>24316</v>
      </c>
      <c r="M8" s="55">
        <v>30022</v>
      </c>
      <c r="O8" s="102"/>
      <c r="P8" s="12" t="s">
        <v>20</v>
      </c>
      <c r="Q8" s="37">
        <f>E8/SUM(E6:E8)</f>
        <v>6.270039899446736E-2</v>
      </c>
      <c r="R8" s="20">
        <f t="shared" ref="R8:Y8" si="24">F8/SUM(F6:F8)</f>
        <v>4.9194132975469616E-2</v>
      </c>
      <c r="S8" s="20">
        <f t="shared" si="24"/>
        <v>6.2801341875550878E-2</v>
      </c>
      <c r="T8" s="20">
        <f t="shared" si="24"/>
        <v>5.1518635013965863E-2</v>
      </c>
      <c r="U8" s="20">
        <f t="shared" si="24"/>
        <v>2.7639711431893425E-2</v>
      </c>
      <c r="V8" s="20">
        <f t="shared" si="24"/>
        <v>6.2163685124056033E-2</v>
      </c>
      <c r="W8" s="20">
        <f t="shared" si="24"/>
        <v>7.7422691525841331E-2</v>
      </c>
      <c r="X8" s="20">
        <f t="shared" si="24"/>
        <v>8.0861422224586976E-2</v>
      </c>
      <c r="Y8" s="20">
        <f t="shared" si="24"/>
        <v>6.3720142458728965E-2</v>
      </c>
      <c r="AB8" s="102"/>
      <c r="AC8" s="12" t="s">
        <v>20</v>
      </c>
      <c r="AD8" s="36">
        <f t="shared" si="5"/>
        <v>0.46605834247884725</v>
      </c>
      <c r="AE8" s="31">
        <f t="shared" si="6"/>
        <v>0.33400892881597322</v>
      </c>
      <c r="AF8" s="32">
        <f t="shared" si="7"/>
        <v>0.5434957804303201</v>
      </c>
      <c r="AG8" s="36">
        <f t="shared" si="8"/>
        <v>0.53394165752115275</v>
      </c>
      <c r="AH8" s="31">
        <f t="shared" si="9"/>
        <v>0.66599107118402678</v>
      </c>
      <c r="AI8" s="32">
        <f t="shared" si="10"/>
        <v>0.4565042195696799</v>
      </c>
      <c r="AJ8" s="5"/>
      <c r="AK8" s="31">
        <f t="shared" si="11"/>
        <v>0.35698502092377488</v>
      </c>
      <c r="AL8" s="31">
        <f t="shared" si="12"/>
        <v>0.64301497907622507</v>
      </c>
      <c r="AM8" s="31">
        <f t="shared" si="13"/>
        <v>0.81196225367749097</v>
      </c>
      <c r="AN8" s="31">
        <f t="shared" si="14"/>
        <v>0.18803774632250903</v>
      </c>
      <c r="AO8" s="31">
        <f t="shared" si="15"/>
        <v>0.37204388375385128</v>
      </c>
      <c r="AP8" s="31">
        <f t="shared" si="16"/>
        <v>0.62795611624614878</v>
      </c>
      <c r="AR8" s="22">
        <f t="shared" si="17"/>
        <v>1</v>
      </c>
      <c r="AS8" s="22">
        <f t="shared" si="18"/>
        <v>1</v>
      </c>
      <c r="AT8" s="22">
        <f t="shared" si="19"/>
        <v>1</v>
      </c>
      <c r="AV8" s="22">
        <f t="shared" si="20"/>
        <v>1</v>
      </c>
      <c r="AW8" s="22">
        <f t="shared" si="21"/>
        <v>1</v>
      </c>
      <c r="AX8" s="22">
        <f t="shared" si="22"/>
        <v>1</v>
      </c>
      <c r="BA8" t="s">
        <v>34</v>
      </c>
      <c r="BB8" s="5">
        <f>+AD21</f>
        <v>0.38228209245908379</v>
      </c>
      <c r="BC8" s="5">
        <f>+AG21</f>
        <v>0.61771790754091616</v>
      </c>
      <c r="BD8" s="5">
        <f t="shared" si="0"/>
        <v>1</v>
      </c>
    </row>
    <row r="9" spans="1:56" ht="13.9" customHeight="1" thickTop="1" x14ac:dyDescent="0.2">
      <c r="A9" s="97"/>
      <c r="B9" s="77" t="s">
        <v>46</v>
      </c>
      <c r="C9" s="77" t="s">
        <v>17</v>
      </c>
      <c r="D9" s="46" t="s">
        <v>0</v>
      </c>
      <c r="E9" s="53">
        <v>852900.00000000012</v>
      </c>
      <c r="F9" s="54">
        <v>411247.99999999994</v>
      </c>
      <c r="G9" s="54">
        <v>441651.99999999994</v>
      </c>
      <c r="H9" s="54">
        <v>581346.99999999988</v>
      </c>
      <c r="I9" s="54">
        <v>288626</v>
      </c>
      <c r="J9" s="54">
        <v>292721.00000000006</v>
      </c>
      <c r="K9" s="54">
        <v>271552.99999999994</v>
      </c>
      <c r="L9" s="54">
        <v>122622</v>
      </c>
      <c r="M9" s="55">
        <v>148931</v>
      </c>
      <c r="O9" s="102" t="s">
        <v>37</v>
      </c>
      <c r="P9" s="18" t="s">
        <v>0</v>
      </c>
      <c r="Q9" s="38">
        <f>E9/(E$9+E$13+E$17+E$21+E$25)</f>
        <v>0.47080475099347041</v>
      </c>
      <c r="R9" s="38">
        <f t="shared" ref="R9:Y9" si="25">F9/(F$9+F$13+F$17+F$21+F$25)</f>
        <v>0.55106985120706664</v>
      </c>
      <c r="S9" s="38">
        <f t="shared" si="25"/>
        <v>0.41956205766399091</v>
      </c>
      <c r="T9" s="21">
        <f t="shared" si="25"/>
        <v>0.56715618509279309</v>
      </c>
      <c r="U9" s="21">
        <f t="shared" si="25"/>
        <v>0.65234617792574412</v>
      </c>
      <c r="V9" s="21">
        <f t="shared" si="25"/>
        <v>0.50763390550050469</v>
      </c>
      <c r="W9" s="21">
        <f t="shared" si="25"/>
        <v>0.3455404712430285</v>
      </c>
      <c r="X9" s="21">
        <f t="shared" si="25"/>
        <v>0.40393053377781879</v>
      </c>
      <c r="Y9" s="21">
        <f t="shared" si="25"/>
        <v>0.31356733346387144</v>
      </c>
      <c r="AB9" s="102" t="s">
        <v>37</v>
      </c>
      <c r="AC9" s="18" t="s">
        <v>0</v>
      </c>
      <c r="AD9" s="36">
        <f t="shared" si="5"/>
        <v>0.68161214679329352</v>
      </c>
      <c r="AE9" s="31">
        <f t="shared" si="6"/>
        <v>0.70182955297047034</v>
      </c>
      <c r="AF9" s="32">
        <f t="shared" si="7"/>
        <v>0.66278653781710495</v>
      </c>
      <c r="AG9" s="36">
        <f t="shared" si="8"/>
        <v>0.31838785320670654</v>
      </c>
      <c r="AH9" s="31">
        <f t="shared" si="9"/>
        <v>0.29817044702952961</v>
      </c>
      <c r="AI9" s="32">
        <f t="shared" si="10"/>
        <v>0.33721346218289511</v>
      </c>
      <c r="AJ9" s="5"/>
      <c r="AK9" s="30">
        <f t="shared" si="11"/>
        <v>0.4821761050533474</v>
      </c>
      <c r="AL9" s="31">
        <f t="shared" si="12"/>
        <v>0.5178238949466526</v>
      </c>
      <c r="AM9" s="31">
        <f t="shared" si="13"/>
        <v>0.66823568087745244</v>
      </c>
      <c r="AN9" s="31">
        <f t="shared" si="14"/>
        <v>0.3317643191225475</v>
      </c>
      <c r="AO9" s="31">
        <f t="shared" si="15"/>
        <v>0.51875684507880937</v>
      </c>
      <c r="AP9" s="31">
        <f t="shared" si="16"/>
        <v>0.48124315492119069</v>
      </c>
      <c r="AR9" s="22">
        <f t="shared" si="17"/>
        <v>1</v>
      </c>
      <c r="AS9" s="22">
        <f t="shared" si="18"/>
        <v>1</v>
      </c>
      <c r="AT9" s="22">
        <f t="shared" si="19"/>
        <v>1</v>
      </c>
      <c r="AV9" s="22">
        <f t="shared" si="20"/>
        <v>1</v>
      </c>
      <c r="AW9" s="22">
        <f t="shared" si="21"/>
        <v>1</v>
      </c>
      <c r="AX9" s="22">
        <f t="shared" si="22"/>
        <v>1</v>
      </c>
      <c r="BA9" t="s">
        <v>25</v>
      </c>
      <c r="BB9" s="5">
        <f>+AD25</f>
        <v>0.68226371521171481</v>
      </c>
      <c r="BC9" s="5">
        <f>+AG25</f>
        <v>0.31773628478828519</v>
      </c>
      <c r="BD9" s="5">
        <f t="shared" si="0"/>
        <v>1</v>
      </c>
    </row>
    <row r="10" spans="1:56" x14ac:dyDescent="0.2">
      <c r="A10" s="97"/>
      <c r="B10" s="77"/>
      <c r="C10" s="77"/>
      <c r="D10" s="46" t="s">
        <v>18</v>
      </c>
      <c r="E10" s="53">
        <v>627002.99999999988</v>
      </c>
      <c r="F10" s="54">
        <v>300075</v>
      </c>
      <c r="G10" s="54">
        <v>326927.99999999994</v>
      </c>
      <c r="H10" s="54">
        <v>409941.99999999977</v>
      </c>
      <c r="I10" s="54">
        <v>201683.00000000006</v>
      </c>
      <c r="J10" s="54">
        <v>208259.00000000006</v>
      </c>
      <c r="K10" s="54">
        <v>217060.99999999985</v>
      </c>
      <c r="L10" s="54">
        <v>98391.999999999971</v>
      </c>
      <c r="M10" s="55">
        <v>118669.00000000003</v>
      </c>
      <c r="O10" s="102"/>
      <c r="P10" s="12" t="s">
        <v>18</v>
      </c>
      <c r="Q10" s="20">
        <f>E10/SUM(E10:E12)</f>
        <v>0.73514245515300736</v>
      </c>
      <c r="R10" s="20">
        <f t="shared" ref="R10:Y10" si="26">F10/SUM(F10:F12)</f>
        <v>0.72966920203867258</v>
      </c>
      <c r="S10" s="20">
        <f t="shared" si="26"/>
        <v>0.74023892114153222</v>
      </c>
      <c r="T10" s="20">
        <f t="shared" si="26"/>
        <v>0.70515888101254487</v>
      </c>
      <c r="U10" s="20">
        <f t="shared" si="26"/>
        <v>0.69876934163935345</v>
      </c>
      <c r="V10" s="20">
        <f t="shared" si="26"/>
        <v>0.71145903437061231</v>
      </c>
      <c r="W10" s="20">
        <f t="shared" si="26"/>
        <v>0.79933199044017189</v>
      </c>
      <c r="X10" s="20">
        <f t="shared" si="26"/>
        <v>0.80240087423137774</v>
      </c>
      <c r="Y10" s="20">
        <f t="shared" si="26"/>
        <v>0.79680523195305208</v>
      </c>
      <c r="AB10" s="102"/>
      <c r="AC10" s="12" t="s">
        <v>18</v>
      </c>
      <c r="AD10" s="36">
        <f t="shared" si="5"/>
        <v>0.65381186373908895</v>
      </c>
      <c r="AE10" s="31">
        <f t="shared" si="6"/>
        <v>0.67210863950679012</v>
      </c>
      <c r="AF10" s="32">
        <f t="shared" si="7"/>
        <v>0.63701793667107121</v>
      </c>
      <c r="AG10" s="36">
        <f t="shared" si="8"/>
        <v>0.34618813626091099</v>
      </c>
      <c r="AH10" s="31">
        <f t="shared" si="9"/>
        <v>0.32789136049320994</v>
      </c>
      <c r="AI10" s="32">
        <f t="shared" si="10"/>
        <v>0.36298206332892863</v>
      </c>
      <c r="AJ10" s="5"/>
      <c r="AK10" s="31">
        <f t="shared" si="11"/>
        <v>0.47858622686015856</v>
      </c>
      <c r="AL10" s="31">
        <f t="shared" si="12"/>
        <v>0.52141377313984139</v>
      </c>
      <c r="AM10" s="31">
        <f t="shared" si="13"/>
        <v>0.67025056202738598</v>
      </c>
      <c r="AN10" s="31">
        <f t="shared" si="14"/>
        <v>0.32974943797261413</v>
      </c>
      <c r="AO10" s="31">
        <f t="shared" si="15"/>
        <v>0.48965249694347812</v>
      </c>
      <c r="AP10" s="31">
        <f t="shared" si="16"/>
        <v>0.51034750305652199</v>
      </c>
      <c r="AR10" s="22">
        <f t="shared" si="17"/>
        <v>1</v>
      </c>
      <c r="AS10" s="22">
        <f t="shared" si="18"/>
        <v>1</v>
      </c>
      <c r="AT10" s="22">
        <f t="shared" si="19"/>
        <v>0.99999999999999978</v>
      </c>
      <c r="AV10" s="22">
        <f t="shared" si="20"/>
        <v>1</v>
      </c>
      <c r="AW10" s="22">
        <f t="shared" si="21"/>
        <v>1</v>
      </c>
      <c r="AX10" s="22">
        <f t="shared" si="22"/>
        <v>1</v>
      </c>
    </row>
    <row r="11" spans="1:56" x14ac:dyDescent="0.2">
      <c r="A11" s="97"/>
      <c r="B11" s="77"/>
      <c r="C11" s="77"/>
      <c r="D11" s="46" t="s">
        <v>19</v>
      </c>
      <c r="E11" s="53">
        <v>225897</v>
      </c>
      <c r="F11" s="54">
        <v>111173</v>
      </c>
      <c r="G11" s="54">
        <v>114724.00000000001</v>
      </c>
      <c r="H11" s="54">
        <v>171405.00000000003</v>
      </c>
      <c r="I11" s="54">
        <v>86943</v>
      </c>
      <c r="J11" s="54">
        <v>84462.000000000015</v>
      </c>
      <c r="K11" s="54">
        <v>54491.999999999985</v>
      </c>
      <c r="L11" s="54">
        <v>24229.999999999996</v>
      </c>
      <c r="M11" s="55">
        <v>30262.000000000004</v>
      </c>
      <c r="O11" s="102"/>
      <c r="P11" s="12" t="s">
        <v>19</v>
      </c>
      <c r="Q11" s="20">
        <f>E11/SUM(E10:E12)</f>
        <v>0.26485754484699264</v>
      </c>
      <c r="R11" s="20">
        <f t="shared" ref="R11:Y11" si="27">F11/SUM(F10:F12)</f>
        <v>0.27033079796132747</v>
      </c>
      <c r="S11" s="20">
        <f t="shared" si="27"/>
        <v>0.25976107885846783</v>
      </c>
      <c r="T11" s="20">
        <f t="shared" si="27"/>
        <v>0.29484111898745519</v>
      </c>
      <c r="U11" s="20">
        <f t="shared" si="27"/>
        <v>0.30123065836064661</v>
      </c>
      <c r="V11" s="20">
        <f t="shared" si="27"/>
        <v>0.28854096562938769</v>
      </c>
      <c r="W11" s="20">
        <f t="shared" si="27"/>
        <v>0.20066800955982816</v>
      </c>
      <c r="X11" s="20">
        <f t="shared" si="27"/>
        <v>0.19759912576862229</v>
      </c>
      <c r="Y11" s="20">
        <f t="shared" si="27"/>
        <v>0.20319476804694789</v>
      </c>
      <c r="AB11" s="102"/>
      <c r="AC11" s="12" t="s">
        <v>19</v>
      </c>
      <c r="AD11" s="36">
        <f t="shared" si="5"/>
        <v>0.75877501693249594</v>
      </c>
      <c r="AE11" s="31">
        <f t="shared" si="6"/>
        <v>0.78205139737166396</v>
      </c>
      <c r="AF11" s="32">
        <f t="shared" si="7"/>
        <v>0.73621909975244937</v>
      </c>
      <c r="AG11" s="36">
        <f t="shared" si="8"/>
        <v>0.24122498306750415</v>
      </c>
      <c r="AH11" s="31">
        <f t="shared" si="9"/>
        <v>0.21794860262833599</v>
      </c>
      <c r="AI11" s="32">
        <f t="shared" si="10"/>
        <v>0.26378090024755063</v>
      </c>
      <c r="AJ11" s="5"/>
      <c r="AK11" s="31">
        <f t="shared" si="11"/>
        <v>0.49214022319906858</v>
      </c>
      <c r="AL11" s="31">
        <f t="shared" si="12"/>
        <v>0.50785977680093142</v>
      </c>
      <c r="AM11" s="31">
        <f t="shared" si="13"/>
        <v>0.6634655580844443</v>
      </c>
      <c r="AN11" s="31">
        <f t="shared" si="14"/>
        <v>0.3365344419155557</v>
      </c>
      <c r="AO11" s="31">
        <f t="shared" si="15"/>
        <v>0.60784144393108519</v>
      </c>
      <c r="AP11" s="31">
        <f t="shared" si="16"/>
        <v>0.39215855606891481</v>
      </c>
      <c r="AR11" s="22">
        <f t="shared" si="17"/>
        <v>1</v>
      </c>
      <c r="AS11" s="22">
        <f t="shared" si="18"/>
        <v>1</v>
      </c>
      <c r="AT11" s="22">
        <f t="shared" si="19"/>
        <v>1</v>
      </c>
      <c r="AV11" s="22">
        <f t="shared" si="20"/>
        <v>1</v>
      </c>
      <c r="AW11" s="22">
        <f t="shared" si="21"/>
        <v>1</v>
      </c>
      <c r="AX11" s="22">
        <f t="shared" si="22"/>
        <v>1</v>
      </c>
      <c r="BA11" s="35" t="s">
        <v>36</v>
      </c>
    </row>
    <row r="12" spans="1:56" ht="13.5" thickBot="1" x14ac:dyDescent="0.25">
      <c r="A12" s="97"/>
      <c r="B12" s="77"/>
      <c r="C12" s="77"/>
      <c r="D12" s="46" t="s">
        <v>20</v>
      </c>
      <c r="E12" s="56"/>
      <c r="F12" s="57"/>
      <c r="G12" s="57"/>
      <c r="H12" s="57"/>
      <c r="I12" s="57"/>
      <c r="J12" s="57"/>
      <c r="K12" s="57"/>
      <c r="L12" s="57"/>
      <c r="M12" s="58"/>
      <c r="O12" s="102"/>
      <c r="P12" s="12" t="s">
        <v>20</v>
      </c>
      <c r="Q12" s="20">
        <f>E12/SUM(E10:E12)</f>
        <v>0</v>
      </c>
      <c r="R12" s="20">
        <f t="shared" ref="R12:Y12" si="28">F12/SUM(F10:F12)</f>
        <v>0</v>
      </c>
      <c r="S12" s="20">
        <f t="shared" si="28"/>
        <v>0</v>
      </c>
      <c r="T12" s="20">
        <f t="shared" si="28"/>
        <v>0</v>
      </c>
      <c r="U12" s="20">
        <f t="shared" si="28"/>
        <v>0</v>
      </c>
      <c r="V12" s="20">
        <f t="shared" si="28"/>
        <v>0</v>
      </c>
      <c r="W12" s="20">
        <f t="shared" si="28"/>
        <v>0</v>
      </c>
      <c r="X12" s="20">
        <f t="shared" si="28"/>
        <v>0</v>
      </c>
      <c r="Y12" s="20">
        <f t="shared" si="28"/>
        <v>0</v>
      </c>
      <c r="AB12" s="102"/>
      <c r="AC12" s="12" t="s">
        <v>20</v>
      </c>
      <c r="AD12" s="36" t="e">
        <f t="shared" si="5"/>
        <v>#DIV/0!</v>
      </c>
      <c r="AE12" s="31" t="e">
        <f t="shared" si="6"/>
        <v>#DIV/0!</v>
      </c>
      <c r="AF12" s="32" t="e">
        <f t="shared" si="7"/>
        <v>#DIV/0!</v>
      </c>
      <c r="AG12" s="36" t="e">
        <f t="shared" si="8"/>
        <v>#DIV/0!</v>
      </c>
      <c r="AH12" s="31" t="e">
        <f t="shared" si="9"/>
        <v>#DIV/0!</v>
      </c>
      <c r="AI12" s="32" t="e">
        <f t="shared" si="10"/>
        <v>#DIV/0!</v>
      </c>
      <c r="AJ12" s="5"/>
      <c r="AK12" s="31" t="e">
        <f t="shared" si="11"/>
        <v>#DIV/0!</v>
      </c>
      <c r="AL12" s="31" t="e">
        <f t="shared" si="12"/>
        <v>#DIV/0!</v>
      </c>
      <c r="AM12" s="31" t="e">
        <f t="shared" si="13"/>
        <v>#DIV/0!</v>
      </c>
      <c r="AN12" s="31" t="e">
        <f t="shared" si="14"/>
        <v>#DIV/0!</v>
      </c>
      <c r="AO12" s="31" t="e">
        <f t="shared" si="15"/>
        <v>#DIV/0!</v>
      </c>
      <c r="AP12" s="31" t="e">
        <f t="shared" si="16"/>
        <v>#DIV/0!</v>
      </c>
      <c r="AR12" s="22" t="e">
        <f t="shared" si="17"/>
        <v>#DIV/0!</v>
      </c>
      <c r="AS12" s="22" t="e">
        <f t="shared" si="18"/>
        <v>#DIV/0!</v>
      </c>
      <c r="AT12" s="22" t="e">
        <f t="shared" si="19"/>
        <v>#DIV/0!</v>
      </c>
      <c r="AV12" s="22" t="e">
        <f t="shared" si="20"/>
        <v>#DIV/0!</v>
      </c>
      <c r="AW12" s="22" t="e">
        <f t="shared" si="21"/>
        <v>#DIV/0!</v>
      </c>
      <c r="AX12" s="22" t="e">
        <f t="shared" si="22"/>
        <v>#DIV/0!</v>
      </c>
    </row>
    <row r="13" spans="1:56" ht="13.9" customHeight="1" thickTop="1" x14ac:dyDescent="0.2">
      <c r="A13" s="97"/>
      <c r="B13" s="77" t="s">
        <v>47</v>
      </c>
      <c r="C13" s="77" t="s">
        <v>17</v>
      </c>
      <c r="D13" s="46" t="s">
        <v>0</v>
      </c>
      <c r="E13" s="53">
        <v>311720.99999999994</v>
      </c>
      <c r="F13" s="54">
        <v>124135.99999999997</v>
      </c>
      <c r="G13" s="54">
        <v>187584.99999999994</v>
      </c>
      <c r="H13" s="54">
        <v>159906.00000000003</v>
      </c>
      <c r="I13" s="54">
        <v>66064.999999999985</v>
      </c>
      <c r="J13" s="54">
        <v>93840.999999999985</v>
      </c>
      <c r="K13" s="54">
        <v>151815.00000000003</v>
      </c>
      <c r="L13" s="54">
        <v>58070.999999999993</v>
      </c>
      <c r="M13" s="55">
        <v>93743.999999999985</v>
      </c>
      <c r="O13" s="102" t="s">
        <v>38</v>
      </c>
      <c r="P13" s="18" t="s">
        <v>0</v>
      </c>
      <c r="Q13" s="38">
        <f>E13/(E$9+E$13+E$17+E$21+E$25)</f>
        <v>0.17207143602349106</v>
      </c>
      <c r="R13" s="21">
        <f t="shared" ref="R13:Y13" si="29">F13/(F$9+F$13+F$17+F$21+F$25)</f>
        <v>0.16634149479010332</v>
      </c>
      <c r="S13" s="21">
        <f t="shared" si="29"/>
        <v>0.17820263145394954</v>
      </c>
      <c r="T13" s="21">
        <f t="shared" si="29"/>
        <v>0.15600265750652917</v>
      </c>
      <c r="U13" s="21">
        <f t="shared" si="29"/>
        <v>0.149318669297514</v>
      </c>
      <c r="V13" s="21">
        <f t="shared" si="29"/>
        <v>0.16273814767670525</v>
      </c>
      <c r="W13" s="21">
        <f t="shared" si="29"/>
        <v>0.19317859365118556</v>
      </c>
      <c r="X13" s="21">
        <f t="shared" si="29"/>
        <v>0.19129234580264318</v>
      </c>
      <c r="Y13" s="21">
        <f t="shared" si="29"/>
        <v>0.19737365698368481</v>
      </c>
      <c r="AB13" s="102" t="s">
        <v>38</v>
      </c>
      <c r="AC13" s="18" t="s">
        <v>0</v>
      </c>
      <c r="AD13" s="36">
        <f t="shared" si="5"/>
        <v>0.51297795143734304</v>
      </c>
      <c r="AE13" s="31">
        <f t="shared" si="6"/>
        <v>0.53219855642198877</v>
      </c>
      <c r="AF13" s="32">
        <f t="shared" si="7"/>
        <v>0.50025854945757919</v>
      </c>
      <c r="AG13" s="36">
        <f t="shared" si="8"/>
        <v>0.48702204856265702</v>
      </c>
      <c r="AH13" s="31">
        <f t="shared" si="9"/>
        <v>0.46780144357801129</v>
      </c>
      <c r="AI13" s="32">
        <f t="shared" si="10"/>
        <v>0.49974145054242075</v>
      </c>
      <c r="AJ13" s="5"/>
      <c r="AK13" s="30">
        <f t="shared" si="11"/>
        <v>0.39822790251539042</v>
      </c>
      <c r="AL13" s="31">
        <f t="shared" si="12"/>
        <v>0.60177209748460969</v>
      </c>
      <c r="AM13" s="31">
        <f t="shared" si="13"/>
        <v>0.70763947586194698</v>
      </c>
      <c r="AN13" s="31">
        <f t="shared" si="14"/>
        <v>0.29236052413805302</v>
      </c>
      <c r="AO13" s="31">
        <f t="shared" si="15"/>
        <v>0.38200166085908743</v>
      </c>
      <c r="AP13" s="31">
        <f t="shared" si="16"/>
        <v>0.61799833914091262</v>
      </c>
      <c r="AR13" s="22">
        <f t="shared" si="17"/>
        <v>1</v>
      </c>
      <c r="AS13" s="22">
        <f t="shared" si="18"/>
        <v>1</v>
      </c>
      <c r="AT13" s="22">
        <f t="shared" si="19"/>
        <v>1</v>
      </c>
      <c r="AV13" s="22">
        <f t="shared" si="20"/>
        <v>1</v>
      </c>
      <c r="AW13" s="22">
        <f t="shared" si="21"/>
        <v>1</v>
      </c>
      <c r="AX13" s="22">
        <f t="shared" si="22"/>
        <v>1</v>
      </c>
      <c r="BB13" s="5"/>
      <c r="BC13" s="5"/>
    </row>
    <row r="14" spans="1:56" x14ac:dyDescent="0.2">
      <c r="A14" s="97"/>
      <c r="B14" s="77"/>
      <c r="C14" s="77"/>
      <c r="D14" s="46" t="s">
        <v>18</v>
      </c>
      <c r="E14" s="53">
        <v>215043.99999999991</v>
      </c>
      <c r="F14" s="54">
        <v>83796.999999999985</v>
      </c>
      <c r="G14" s="54">
        <v>131247</v>
      </c>
      <c r="H14" s="54">
        <v>101818.00000000003</v>
      </c>
      <c r="I14" s="54">
        <v>41531.999999999985</v>
      </c>
      <c r="J14" s="54">
        <v>60286</v>
      </c>
      <c r="K14" s="54">
        <v>113225.99999999996</v>
      </c>
      <c r="L14" s="54">
        <v>42265.000000000007</v>
      </c>
      <c r="M14" s="55">
        <v>70961</v>
      </c>
      <c r="O14" s="102"/>
      <c r="P14" s="12" t="s">
        <v>18</v>
      </c>
      <c r="Q14" s="20">
        <f>E14/SUM(E14:E16)</f>
        <v>0.69044966367533023</v>
      </c>
      <c r="R14" s="20">
        <f t="shared" ref="R14:Y14" si="30">F14/SUM(F14:F16)</f>
        <v>0.67570596868095534</v>
      </c>
      <c r="S14" s="20">
        <f t="shared" si="30"/>
        <v>0.70020433096280954</v>
      </c>
      <c r="T14" s="20">
        <f t="shared" si="30"/>
        <v>0.6377775689811771</v>
      </c>
      <c r="U14" s="20">
        <f t="shared" si="30"/>
        <v>0.62978800837048488</v>
      </c>
      <c r="V14" s="20">
        <f t="shared" si="30"/>
        <v>0.64340067663475597</v>
      </c>
      <c r="W14" s="20">
        <f t="shared" si="30"/>
        <v>0.74584019498056786</v>
      </c>
      <c r="X14" s="20">
        <f t="shared" si="30"/>
        <v>0.72785355100916183</v>
      </c>
      <c r="Y14" s="20">
        <f t="shared" si="30"/>
        <v>0.75698192912461859</v>
      </c>
      <c r="AB14" s="102"/>
      <c r="AC14" s="12" t="s">
        <v>18</v>
      </c>
      <c r="AD14" s="36">
        <f t="shared" si="5"/>
        <v>0.47347519577388825</v>
      </c>
      <c r="AE14" s="31">
        <f t="shared" si="6"/>
        <v>0.49562633507166109</v>
      </c>
      <c r="AF14" s="32">
        <f t="shared" si="7"/>
        <v>0.45933240378827705</v>
      </c>
      <c r="AG14" s="36">
        <f t="shared" si="8"/>
        <v>0.5265248042261117</v>
      </c>
      <c r="AH14" s="31">
        <f t="shared" si="9"/>
        <v>0.50437366492833879</v>
      </c>
      <c r="AI14" s="32">
        <f t="shared" si="10"/>
        <v>0.54066759621172289</v>
      </c>
      <c r="AJ14" s="5"/>
      <c r="AK14" s="31">
        <f t="shared" si="11"/>
        <v>0.38967374118784986</v>
      </c>
      <c r="AL14" s="31">
        <f t="shared" si="12"/>
        <v>0.61032625881215008</v>
      </c>
      <c r="AM14" s="31">
        <f t="shared" si="13"/>
        <v>0.71027554935472637</v>
      </c>
      <c r="AN14" s="31">
        <f t="shared" si="14"/>
        <v>0.28972445064527369</v>
      </c>
      <c r="AO14" s="31">
        <f t="shared" si="15"/>
        <v>0.34744570980681461</v>
      </c>
      <c r="AP14" s="31">
        <f t="shared" si="16"/>
        <v>0.65255429019318545</v>
      </c>
      <c r="AR14" s="22">
        <f t="shared" si="17"/>
        <v>1</v>
      </c>
      <c r="AS14" s="22">
        <f t="shared" si="18"/>
        <v>0.99999999999999989</v>
      </c>
      <c r="AT14" s="22">
        <f t="shared" si="19"/>
        <v>1</v>
      </c>
      <c r="AV14" s="22">
        <f t="shared" si="20"/>
        <v>1</v>
      </c>
      <c r="AW14" s="22">
        <f t="shared" si="21"/>
        <v>1</v>
      </c>
      <c r="AX14" s="22">
        <f t="shared" si="22"/>
        <v>1</v>
      </c>
    </row>
    <row r="15" spans="1:56" x14ac:dyDescent="0.2">
      <c r="A15" s="97"/>
      <c r="B15" s="77"/>
      <c r="C15" s="77"/>
      <c r="D15" s="46" t="s">
        <v>19</v>
      </c>
      <c r="E15" s="53">
        <v>96410.999999999971</v>
      </c>
      <c r="F15" s="54">
        <v>40217</v>
      </c>
      <c r="G15" s="54">
        <v>56194.000000000022</v>
      </c>
      <c r="H15" s="54">
        <v>57826.999999999993</v>
      </c>
      <c r="I15" s="54">
        <v>24414</v>
      </c>
      <c r="J15" s="54">
        <v>33413</v>
      </c>
      <c r="K15" s="54">
        <v>38584</v>
      </c>
      <c r="L15" s="54">
        <v>15802.999999999995</v>
      </c>
      <c r="M15" s="55">
        <v>22781</v>
      </c>
      <c r="O15" s="102"/>
      <c r="P15" s="12" t="s">
        <v>19</v>
      </c>
      <c r="Q15" s="20">
        <f>E15/SUM(E14:E16)</f>
        <v>0.30955033632466972</v>
      </c>
      <c r="R15" s="20">
        <f t="shared" ref="R15:Y15" si="31">F15/SUM(F14:F16)</f>
        <v>0.32429403131904466</v>
      </c>
      <c r="S15" s="20">
        <f t="shared" si="31"/>
        <v>0.29979566903719046</v>
      </c>
      <c r="T15" s="20">
        <f t="shared" si="31"/>
        <v>0.3622224310188229</v>
      </c>
      <c r="U15" s="20">
        <f t="shared" si="31"/>
        <v>0.37021199162951512</v>
      </c>
      <c r="V15" s="20">
        <f t="shared" si="31"/>
        <v>0.35659932336524403</v>
      </c>
      <c r="W15" s="20">
        <f t="shared" si="31"/>
        <v>0.25415980501943231</v>
      </c>
      <c r="X15" s="20">
        <f t="shared" si="31"/>
        <v>0.27214644899083823</v>
      </c>
      <c r="Y15" s="20">
        <f t="shared" si="31"/>
        <v>0.24301807087538135</v>
      </c>
      <c r="AB15" s="102"/>
      <c r="AC15" s="12" t="s">
        <v>19</v>
      </c>
      <c r="AD15" s="36">
        <f t="shared" si="5"/>
        <v>0.59979670369563631</v>
      </c>
      <c r="AE15" s="31">
        <f t="shared" si="6"/>
        <v>0.607056717308601</v>
      </c>
      <c r="AF15" s="32">
        <f t="shared" si="7"/>
        <v>0.59460084706552296</v>
      </c>
      <c r="AG15" s="36">
        <f t="shared" si="8"/>
        <v>0.40020329630436363</v>
      </c>
      <c r="AH15" s="31">
        <f t="shared" si="9"/>
        <v>0.39294328269139911</v>
      </c>
      <c r="AI15" s="32">
        <f t="shared" si="10"/>
        <v>0.40539915293447698</v>
      </c>
      <c r="AJ15" s="5"/>
      <c r="AK15" s="31">
        <f t="shared" si="11"/>
        <v>0.41714119758118873</v>
      </c>
      <c r="AL15" s="31">
        <f t="shared" si="12"/>
        <v>0.58285880241881116</v>
      </c>
      <c r="AM15" s="31">
        <f t="shared" si="13"/>
        <v>0.70314076920270907</v>
      </c>
      <c r="AN15" s="31">
        <f t="shared" si="14"/>
        <v>0.29685923079729087</v>
      </c>
      <c r="AO15" s="31">
        <f t="shared" si="15"/>
        <v>0.464088781477006</v>
      </c>
      <c r="AP15" s="31">
        <f t="shared" si="16"/>
        <v>0.53591121852299406</v>
      </c>
      <c r="AR15" s="22">
        <f t="shared" si="17"/>
        <v>1</v>
      </c>
      <c r="AS15" s="22">
        <f t="shared" si="18"/>
        <v>1</v>
      </c>
      <c r="AT15" s="22">
        <f t="shared" si="19"/>
        <v>1</v>
      </c>
      <c r="AV15" s="22">
        <f t="shared" si="20"/>
        <v>0.99999999999999989</v>
      </c>
      <c r="AW15" s="22">
        <f t="shared" si="21"/>
        <v>1</v>
      </c>
      <c r="AX15" s="22">
        <f t="shared" si="22"/>
        <v>1</v>
      </c>
    </row>
    <row r="16" spans="1:56" ht="13.5" thickBot="1" x14ac:dyDescent="0.25">
      <c r="A16" s="97"/>
      <c r="B16" s="77"/>
      <c r="C16" s="77"/>
      <c r="D16" s="46" t="s">
        <v>20</v>
      </c>
      <c r="E16" s="56"/>
      <c r="F16" s="57"/>
      <c r="G16" s="57"/>
      <c r="H16" s="57"/>
      <c r="I16" s="57"/>
      <c r="J16" s="57"/>
      <c r="K16" s="57"/>
      <c r="L16" s="57"/>
      <c r="M16" s="58"/>
      <c r="O16" s="102"/>
      <c r="P16" s="12" t="s">
        <v>20</v>
      </c>
      <c r="Q16" s="20">
        <f>E16/SUM(E14:E16)</f>
        <v>0</v>
      </c>
      <c r="R16" s="20">
        <f t="shared" ref="R16:Y16" si="32">F16/SUM(F14:F16)</f>
        <v>0</v>
      </c>
      <c r="S16" s="20">
        <f t="shared" si="32"/>
        <v>0</v>
      </c>
      <c r="T16" s="20">
        <f t="shared" si="32"/>
        <v>0</v>
      </c>
      <c r="U16" s="20">
        <f t="shared" si="32"/>
        <v>0</v>
      </c>
      <c r="V16" s="20">
        <f t="shared" si="32"/>
        <v>0</v>
      </c>
      <c r="W16" s="20">
        <f t="shared" si="32"/>
        <v>0</v>
      </c>
      <c r="X16" s="20">
        <f t="shared" si="32"/>
        <v>0</v>
      </c>
      <c r="Y16" s="20">
        <f t="shared" si="32"/>
        <v>0</v>
      </c>
      <c r="AB16" s="102"/>
      <c r="AC16" s="12" t="s">
        <v>20</v>
      </c>
      <c r="AD16" s="36" t="e">
        <f t="shared" si="5"/>
        <v>#DIV/0!</v>
      </c>
      <c r="AE16" s="31" t="e">
        <f t="shared" si="6"/>
        <v>#DIV/0!</v>
      </c>
      <c r="AF16" s="32" t="e">
        <f t="shared" si="7"/>
        <v>#DIV/0!</v>
      </c>
      <c r="AG16" s="36" t="e">
        <f t="shared" si="8"/>
        <v>#DIV/0!</v>
      </c>
      <c r="AH16" s="31" t="e">
        <f t="shared" si="9"/>
        <v>#DIV/0!</v>
      </c>
      <c r="AI16" s="32" t="e">
        <f t="shared" si="10"/>
        <v>#DIV/0!</v>
      </c>
      <c r="AJ16" s="5"/>
      <c r="AK16" s="31" t="e">
        <f t="shared" si="11"/>
        <v>#DIV/0!</v>
      </c>
      <c r="AL16" s="31" t="e">
        <f t="shared" si="12"/>
        <v>#DIV/0!</v>
      </c>
      <c r="AM16" s="31" t="e">
        <f t="shared" si="13"/>
        <v>#DIV/0!</v>
      </c>
      <c r="AN16" s="31" t="e">
        <f t="shared" si="14"/>
        <v>#DIV/0!</v>
      </c>
      <c r="AO16" s="31" t="e">
        <f t="shared" si="15"/>
        <v>#DIV/0!</v>
      </c>
      <c r="AP16" s="31" t="e">
        <f t="shared" si="16"/>
        <v>#DIV/0!</v>
      </c>
      <c r="AR16" s="22" t="e">
        <f t="shared" si="17"/>
        <v>#DIV/0!</v>
      </c>
      <c r="AS16" s="22" t="e">
        <f t="shared" si="18"/>
        <v>#DIV/0!</v>
      </c>
      <c r="AT16" s="22" t="e">
        <f t="shared" si="19"/>
        <v>#DIV/0!</v>
      </c>
      <c r="AV16" s="22" t="e">
        <f t="shared" si="20"/>
        <v>#DIV/0!</v>
      </c>
      <c r="AW16" s="22" t="e">
        <f t="shared" si="21"/>
        <v>#DIV/0!</v>
      </c>
      <c r="AX16" s="22" t="e">
        <f t="shared" si="22"/>
        <v>#DIV/0!</v>
      </c>
    </row>
    <row r="17" spans="1:55" ht="13.9" customHeight="1" thickTop="1" x14ac:dyDescent="0.2">
      <c r="A17" s="97"/>
      <c r="B17" s="77" t="s">
        <v>48</v>
      </c>
      <c r="C17" s="77" t="s">
        <v>17</v>
      </c>
      <c r="D17" s="46" t="s">
        <v>0</v>
      </c>
      <c r="E17" s="53">
        <v>218864</v>
      </c>
      <c r="F17" s="54">
        <v>57868.000000000015</v>
      </c>
      <c r="G17" s="54">
        <v>149018.00000000003</v>
      </c>
      <c r="H17" s="54">
        <v>97513.000000000029</v>
      </c>
      <c r="I17" s="54">
        <v>26259</v>
      </c>
      <c r="J17" s="54">
        <v>65887.000000000015</v>
      </c>
      <c r="K17" s="54">
        <v>121350.99999999999</v>
      </c>
      <c r="L17" s="54">
        <v>31609.000000000004</v>
      </c>
      <c r="M17" s="55">
        <v>83131.000000000015</v>
      </c>
      <c r="O17" s="102" t="s">
        <v>39</v>
      </c>
      <c r="P17" s="18" t="s">
        <v>0</v>
      </c>
      <c r="Q17" s="38">
        <f>E17/(E$9+E$13+E$17+E$21+E$25)</f>
        <v>0.12081394187060018</v>
      </c>
      <c r="R17" s="21">
        <f t="shared" ref="R17:Y17" si="33">F17/(F$9+F$13+F$17+F$21+F$25)</f>
        <v>7.7542772608378746E-2</v>
      </c>
      <c r="S17" s="21">
        <f t="shared" si="33"/>
        <v>0.14156462261910421</v>
      </c>
      <c r="T17" s="21">
        <f t="shared" si="33"/>
        <v>9.513268508645191E-2</v>
      </c>
      <c r="U17" s="21">
        <f t="shared" si="33"/>
        <v>5.9350017968416269E-2</v>
      </c>
      <c r="V17" s="21">
        <f t="shared" si="33"/>
        <v>0.11426059330116989</v>
      </c>
      <c r="W17" s="21">
        <f t="shared" si="33"/>
        <v>0.15441435640855652</v>
      </c>
      <c r="X17" s="21">
        <f t="shared" si="33"/>
        <v>0.10412356870857656</v>
      </c>
      <c r="Y17" s="21">
        <f t="shared" si="33"/>
        <v>0.17502847626206164</v>
      </c>
      <c r="AB17" s="102" t="s">
        <v>39</v>
      </c>
      <c r="AC17" s="18" t="s">
        <v>0</v>
      </c>
      <c r="AD17" s="36">
        <f t="shared" si="5"/>
        <v>0.44554152350318021</v>
      </c>
      <c r="AE17" s="31">
        <f t="shared" si="6"/>
        <v>0.4537741065874058</v>
      </c>
      <c r="AF17" s="32">
        <f t="shared" si="7"/>
        <v>0.44214121783945565</v>
      </c>
      <c r="AG17" s="36">
        <f t="shared" si="8"/>
        <v>0.5544584764968199</v>
      </c>
      <c r="AH17" s="31">
        <f t="shared" si="9"/>
        <v>0.5462258934125942</v>
      </c>
      <c r="AI17" s="32">
        <f t="shared" si="10"/>
        <v>0.5578587821605443</v>
      </c>
      <c r="AJ17" s="5"/>
      <c r="AK17" s="30">
        <f t="shared" si="11"/>
        <v>0.27970959852285798</v>
      </c>
      <c r="AL17" s="31">
        <f t="shared" si="12"/>
        <v>0.72029040147714196</v>
      </c>
      <c r="AM17" s="31">
        <f t="shared" si="13"/>
        <v>0.78784377726787969</v>
      </c>
      <c r="AN17" s="31">
        <f t="shared" si="14"/>
        <v>0.21215622273212031</v>
      </c>
      <c r="AO17" s="31">
        <f t="shared" si="15"/>
        <v>0.35188903961802631</v>
      </c>
      <c r="AP17" s="31">
        <f t="shared" si="16"/>
        <v>0.64811096038197369</v>
      </c>
      <c r="AR17" s="22">
        <f t="shared" si="17"/>
        <v>1</v>
      </c>
      <c r="AS17" s="22">
        <f t="shared" si="18"/>
        <v>1</v>
      </c>
      <c r="AT17" s="22">
        <f t="shared" si="19"/>
        <v>1</v>
      </c>
      <c r="AV17" s="22">
        <f t="shared" si="20"/>
        <v>1</v>
      </c>
      <c r="AW17" s="22">
        <f t="shared" si="21"/>
        <v>1</v>
      </c>
      <c r="AX17" s="22">
        <f t="shared" si="22"/>
        <v>1</v>
      </c>
    </row>
    <row r="18" spans="1:55" x14ac:dyDescent="0.2">
      <c r="A18" s="97"/>
      <c r="B18" s="77"/>
      <c r="C18" s="77"/>
      <c r="D18" s="46" t="s">
        <v>18</v>
      </c>
      <c r="E18" s="53">
        <v>62265</v>
      </c>
      <c r="F18" s="54">
        <v>17817</v>
      </c>
      <c r="G18" s="54">
        <v>44447.999999999993</v>
      </c>
      <c r="H18" s="54">
        <v>21945</v>
      </c>
      <c r="I18" s="54">
        <v>6466.9999999999991</v>
      </c>
      <c r="J18" s="54">
        <v>15478.000000000002</v>
      </c>
      <c r="K18" s="54">
        <v>40320</v>
      </c>
      <c r="L18" s="54">
        <v>11349.999999999998</v>
      </c>
      <c r="M18" s="55">
        <v>28970.000000000007</v>
      </c>
      <c r="O18" s="102"/>
      <c r="P18" s="12" t="s">
        <v>18</v>
      </c>
      <c r="Q18" s="20">
        <f>E18/SUM(E18:E20)</f>
        <v>0.28449173916221948</v>
      </c>
      <c r="R18" s="20">
        <f t="shared" ref="R18:Y18" si="34">F18/SUM(F18:F20)</f>
        <v>0.30789037118960394</v>
      </c>
      <c r="S18" s="20">
        <f t="shared" si="34"/>
        <v>0.29827269188957034</v>
      </c>
      <c r="T18" s="20">
        <f t="shared" si="34"/>
        <v>0.22504691682134689</v>
      </c>
      <c r="U18" s="20">
        <f t="shared" si="34"/>
        <v>0.24627746677329676</v>
      </c>
      <c r="V18" s="20">
        <f t="shared" si="34"/>
        <v>0.23491735850774814</v>
      </c>
      <c r="W18" s="20">
        <f t="shared" si="34"/>
        <v>0.33225931389110924</v>
      </c>
      <c r="X18" s="20">
        <f t="shared" si="34"/>
        <v>0.35907494700876341</v>
      </c>
      <c r="Y18" s="20">
        <f t="shared" si="34"/>
        <v>0.34848612430982434</v>
      </c>
      <c r="AB18" s="102"/>
      <c r="AC18" s="12" t="s">
        <v>18</v>
      </c>
      <c r="AD18" s="36">
        <f t="shared" si="5"/>
        <v>0.35244519392917367</v>
      </c>
      <c r="AE18" s="31">
        <f t="shared" si="6"/>
        <v>0.36296795195599713</v>
      </c>
      <c r="AF18" s="32">
        <f t="shared" si="7"/>
        <v>0.34822714182865372</v>
      </c>
      <c r="AG18" s="36">
        <f t="shared" si="8"/>
        <v>0.64755480607082627</v>
      </c>
      <c r="AH18" s="31">
        <f t="shared" si="9"/>
        <v>0.63703204804400293</v>
      </c>
      <c r="AI18" s="32">
        <f t="shared" si="10"/>
        <v>0.65177285817134634</v>
      </c>
      <c r="AJ18" s="5"/>
      <c r="AK18" s="31">
        <f t="shared" si="11"/>
        <v>0.28614791616477958</v>
      </c>
      <c r="AL18" s="31">
        <f t="shared" si="12"/>
        <v>0.71385208383522036</v>
      </c>
      <c r="AM18" s="31">
        <f t="shared" si="13"/>
        <v>0.77238490778544278</v>
      </c>
      <c r="AN18" s="31">
        <f t="shared" si="14"/>
        <v>0.2276150922145572</v>
      </c>
      <c r="AO18" s="31">
        <f t="shared" si="15"/>
        <v>0.27739345496254347</v>
      </c>
      <c r="AP18" s="31">
        <f t="shared" si="16"/>
        <v>0.72260654503745658</v>
      </c>
      <c r="AR18" s="22">
        <f t="shared" si="17"/>
        <v>1</v>
      </c>
      <c r="AS18" s="22">
        <f t="shared" si="18"/>
        <v>1</v>
      </c>
      <c r="AT18" s="22">
        <f t="shared" si="19"/>
        <v>1</v>
      </c>
      <c r="AV18" s="22">
        <f t="shared" si="20"/>
        <v>1</v>
      </c>
      <c r="AW18" s="22">
        <f t="shared" si="21"/>
        <v>1</v>
      </c>
      <c r="AX18" s="22">
        <f t="shared" si="22"/>
        <v>1</v>
      </c>
      <c r="BB18" s="5"/>
      <c r="BC18" s="5"/>
    </row>
    <row r="19" spans="1:55" x14ac:dyDescent="0.2">
      <c r="A19" s="97"/>
      <c r="B19" s="77"/>
      <c r="C19" s="77"/>
      <c r="D19" s="46" t="s">
        <v>19</v>
      </c>
      <c r="E19" s="53">
        <v>102038.00000000001</v>
      </c>
      <c r="F19" s="54">
        <v>30385.000000000004</v>
      </c>
      <c r="G19" s="54">
        <v>70387</v>
      </c>
      <c r="H19" s="54">
        <v>49412.999999999993</v>
      </c>
      <c r="I19" s="54">
        <v>15181.999999999998</v>
      </c>
      <c r="J19" s="54">
        <v>33584.999999999993</v>
      </c>
      <c r="K19" s="54">
        <v>52625.000000000015</v>
      </c>
      <c r="L19" s="54">
        <v>15202.999999999991</v>
      </c>
      <c r="M19" s="55">
        <v>36802</v>
      </c>
      <c r="O19" s="102"/>
      <c r="P19" s="12" t="s">
        <v>19</v>
      </c>
      <c r="Q19" s="20">
        <f>E19/SUM(E18:E20)</f>
        <v>0.46621646319175386</v>
      </c>
      <c r="R19" s="20">
        <f t="shared" ref="R19:Y19" si="35">F19/SUM(F18:F20)</f>
        <v>0.52507430704361657</v>
      </c>
      <c r="S19" s="20">
        <f t="shared" si="35"/>
        <v>0.4723389120777356</v>
      </c>
      <c r="T19" s="20">
        <f t="shared" si="35"/>
        <v>0.50673243567524318</v>
      </c>
      <c r="U19" s="20">
        <f t="shared" si="35"/>
        <v>0.57816367721543094</v>
      </c>
      <c r="V19" s="20">
        <f t="shared" si="35"/>
        <v>0.50973636680984102</v>
      </c>
      <c r="W19" s="20">
        <f t="shared" si="35"/>
        <v>0.43365938475991139</v>
      </c>
      <c r="X19" s="20">
        <f t="shared" si="35"/>
        <v>0.48097060963649579</v>
      </c>
      <c r="Y19" s="20">
        <f t="shared" si="35"/>
        <v>0.44269887286331211</v>
      </c>
      <c r="AB19" s="102"/>
      <c r="AC19" s="12" t="s">
        <v>19</v>
      </c>
      <c r="AD19" s="36">
        <f t="shared" si="5"/>
        <v>0.48426076559713038</v>
      </c>
      <c r="AE19" s="31">
        <f t="shared" si="6"/>
        <v>0.49965443475399057</v>
      </c>
      <c r="AF19" s="32">
        <f t="shared" si="7"/>
        <v>0.4771477687641183</v>
      </c>
      <c r="AG19" s="36">
        <f t="shared" si="8"/>
        <v>0.51573923440286962</v>
      </c>
      <c r="AH19" s="31">
        <f t="shared" si="9"/>
        <v>0.50034556524600937</v>
      </c>
      <c r="AI19" s="32">
        <f t="shared" si="10"/>
        <v>0.52285223123588165</v>
      </c>
      <c r="AJ19" s="5"/>
      <c r="AK19" s="31">
        <f t="shared" si="11"/>
        <v>0.30152224824355978</v>
      </c>
      <c r="AL19" s="31">
        <f t="shared" si="12"/>
        <v>0.69847775175644033</v>
      </c>
      <c r="AM19" s="31">
        <f t="shared" si="13"/>
        <v>0.76496632866320924</v>
      </c>
      <c r="AN19" s="31">
        <f t="shared" si="14"/>
        <v>0.23503367133679076</v>
      </c>
      <c r="AO19" s="31">
        <f t="shared" si="15"/>
        <v>0.38957197540888522</v>
      </c>
      <c r="AP19" s="31">
        <f t="shared" si="16"/>
        <v>0.61042802459111489</v>
      </c>
      <c r="AR19" s="22">
        <f t="shared" si="17"/>
        <v>1</v>
      </c>
      <c r="AS19" s="22">
        <f t="shared" si="18"/>
        <v>1</v>
      </c>
      <c r="AT19" s="22">
        <f t="shared" si="19"/>
        <v>1</v>
      </c>
      <c r="AV19" s="22">
        <f t="shared" si="20"/>
        <v>1</v>
      </c>
      <c r="AW19" s="22">
        <f t="shared" si="21"/>
        <v>1</v>
      </c>
      <c r="AX19" s="22">
        <f t="shared" si="22"/>
        <v>1</v>
      </c>
    </row>
    <row r="20" spans="1:55" ht="13.5" thickBot="1" x14ac:dyDescent="0.25">
      <c r="A20" s="97"/>
      <c r="B20" s="77"/>
      <c r="C20" s="77"/>
      <c r="D20" s="46" t="s">
        <v>20</v>
      </c>
      <c r="E20" s="53">
        <v>54561</v>
      </c>
      <c r="F20" s="54">
        <v>9666</v>
      </c>
      <c r="G20" s="54">
        <v>34183</v>
      </c>
      <c r="H20" s="54">
        <v>26155</v>
      </c>
      <c r="I20" s="54">
        <v>4610</v>
      </c>
      <c r="J20" s="54">
        <v>16824</v>
      </c>
      <c r="K20" s="54">
        <v>28406</v>
      </c>
      <c r="L20" s="54">
        <v>5056</v>
      </c>
      <c r="M20" s="55">
        <v>17359</v>
      </c>
      <c r="O20" s="102"/>
      <c r="P20" s="12" t="s">
        <v>20</v>
      </c>
      <c r="Q20" s="20">
        <f>E20/SUM(E18:E20)</f>
        <v>0.24929179764602677</v>
      </c>
      <c r="R20" s="20">
        <f t="shared" ref="R20:Y20" si="36">F20/SUM(F18:F20)</f>
        <v>0.16703532176677957</v>
      </c>
      <c r="S20" s="20">
        <f t="shared" si="36"/>
        <v>0.22938839603269404</v>
      </c>
      <c r="T20" s="20">
        <f t="shared" si="36"/>
        <v>0.26822064750340979</v>
      </c>
      <c r="U20" s="20">
        <f t="shared" si="36"/>
        <v>0.17555885601127236</v>
      </c>
      <c r="V20" s="20">
        <f t="shared" si="36"/>
        <v>0.25534627468241078</v>
      </c>
      <c r="W20" s="20">
        <f t="shared" si="36"/>
        <v>0.23408130134897939</v>
      </c>
      <c r="X20" s="20">
        <f t="shared" si="36"/>
        <v>0.15995444335474079</v>
      </c>
      <c r="Y20" s="20">
        <f t="shared" si="36"/>
        <v>0.20881500282686363</v>
      </c>
      <c r="AB20" s="102"/>
      <c r="AC20" s="12" t="s">
        <v>20</v>
      </c>
      <c r="AD20" s="36">
        <f t="shared" si="5"/>
        <v>0.47937171239530069</v>
      </c>
      <c r="AE20" s="31">
        <f t="shared" si="6"/>
        <v>0.47692944340989035</v>
      </c>
      <c r="AF20" s="32">
        <f t="shared" si="7"/>
        <v>0.49217447269110376</v>
      </c>
      <c r="AG20" s="36">
        <f t="shared" si="8"/>
        <v>0.52062828760469937</v>
      </c>
      <c r="AH20" s="31">
        <f t="shared" si="9"/>
        <v>0.5230705565901097</v>
      </c>
      <c r="AI20" s="32">
        <f t="shared" si="10"/>
        <v>0.50782552730889619</v>
      </c>
      <c r="AJ20" s="5"/>
      <c r="AK20" s="31">
        <f t="shared" si="11"/>
        <v>0.22043832242468472</v>
      </c>
      <c r="AL20" s="31">
        <f t="shared" si="12"/>
        <v>0.77956167757531525</v>
      </c>
      <c r="AM20" s="31">
        <f t="shared" si="13"/>
        <v>0.85015439622948152</v>
      </c>
      <c r="AN20" s="31">
        <f t="shared" si="14"/>
        <v>0.14984560377051845</v>
      </c>
      <c r="AO20" s="31">
        <f t="shared" si="15"/>
        <v>0.37196550961751051</v>
      </c>
      <c r="AP20" s="31">
        <f t="shared" si="16"/>
        <v>0.62803449038248949</v>
      </c>
      <c r="AR20" s="22">
        <f t="shared" si="17"/>
        <v>1</v>
      </c>
      <c r="AS20" s="22">
        <f t="shared" si="18"/>
        <v>1</v>
      </c>
      <c r="AT20" s="22">
        <f t="shared" si="19"/>
        <v>1</v>
      </c>
      <c r="AV20" s="22">
        <f t="shared" si="20"/>
        <v>1</v>
      </c>
      <c r="AW20" s="22">
        <f t="shared" si="21"/>
        <v>1</v>
      </c>
      <c r="AX20" s="22">
        <f t="shared" si="22"/>
        <v>1</v>
      </c>
    </row>
    <row r="21" spans="1:55" ht="13.9" customHeight="1" thickTop="1" x14ac:dyDescent="0.2">
      <c r="A21" s="97"/>
      <c r="B21" s="77" t="s">
        <v>24</v>
      </c>
      <c r="C21" s="77" t="s">
        <v>17</v>
      </c>
      <c r="D21" s="46" t="s">
        <v>0</v>
      </c>
      <c r="E21" s="53">
        <v>351883.00000000012</v>
      </c>
      <c r="F21" s="54">
        <v>127653</v>
      </c>
      <c r="G21" s="54">
        <v>223551.00000000003</v>
      </c>
      <c r="H21" s="54">
        <v>134259.00000000006</v>
      </c>
      <c r="I21" s="54">
        <v>44336.000000000007</v>
      </c>
      <c r="J21" s="54">
        <v>89350.000000000044</v>
      </c>
      <c r="K21" s="54">
        <v>216944.99999999991</v>
      </c>
      <c r="L21" s="54">
        <v>83060</v>
      </c>
      <c r="M21" s="55">
        <v>133145.99999999997</v>
      </c>
      <c r="O21" s="102" t="s">
        <v>24</v>
      </c>
      <c r="P21" s="18" t="s">
        <v>0</v>
      </c>
      <c r="Q21" s="38">
        <f>E21/(E$9+E$13+E$17+E$21+E$25)</f>
        <v>0.19424104607085868</v>
      </c>
      <c r="R21" s="38">
        <f t="shared" ref="R21:Y21" si="37">F21/(F$9+F$13+F$17+F$21+F$25)</f>
        <v>0.17105425367694355</v>
      </c>
      <c r="S21" s="38">
        <f t="shared" si="37"/>
        <v>0.21236973352966332</v>
      </c>
      <c r="T21" s="21">
        <f t="shared" si="37"/>
        <v>0.1309817067162527</v>
      </c>
      <c r="U21" s="21">
        <f t="shared" si="37"/>
        <v>0.10020725833610207</v>
      </c>
      <c r="V21" s="21">
        <f t="shared" si="37"/>
        <v>0.15494989924354627</v>
      </c>
      <c r="W21" s="21">
        <f t="shared" si="37"/>
        <v>0.27605394723615206</v>
      </c>
      <c r="X21" s="21">
        <f t="shared" si="37"/>
        <v>0.27360889673619437</v>
      </c>
      <c r="Y21" s="21">
        <f t="shared" si="37"/>
        <v>0.28033274591173513</v>
      </c>
      <c r="AB21" s="102" t="s">
        <v>24</v>
      </c>
      <c r="AC21" s="18" t="s">
        <v>0</v>
      </c>
      <c r="AD21" s="36">
        <f t="shared" si="5"/>
        <v>0.38228209245908379</v>
      </c>
      <c r="AE21" s="31">
        <f t="shared" si="6"/>
        <v>0.34801720619171722</v>
      </c>
      <c r="AF21" s="32">
        <f t="shared" si="7"/>
        <v>0.40158025312814633</v>
      </c>
      <c r="AG21" s="36">
        <f t="shared" si="8"/>
        <v>0.61771790754091616</v>
      </c>
      <c r="AH21" s="31">
        <f t="shared" si="9"/>
        <v>0.65198279380828283</v>
      </c>
      <c r="AI21" s="32">
        <f t="shared" si="10"/>
        <v>0.59841974687185373</v>
      </c>
      <c r="AJ21" s="5"/>
      <c r="AK21" s="30">
        <f t="shared" si="11"/>
        <v>0.3634725117026002</v>
      </c>
      <c r="AL21" s="31">
        <f t="shared" si="12"/>
        <v>0.63652748829739991</v>
      </c>
      <c r="AM21" s="31">
        <f t="shared" si="13"/>
        <v>0.75175116884571247</v>
      </c>
      <c r="AN21" s="31">
        <f t="shared" si="14"/>
        <v>0.24824883115428759</v>
      </c>
      <c r="AO21" s="31">
        <f t="shared" si="15"/>
        <v>0.29171223820173381</v>
      </c>
      <c r="AP21" s="31">
        <f t="shared" si="16"/>
        <v>0.70828776179826625</v>
      </c>
      <c r="AR21" s="22">
        <f t="shared" si="17"/>
        <v>1</v>
      </c>
      <c r="AS21" s="22">
        <f t="shared" si="18"/>
        <v>1</v>
      </c>
      <c r="AT21" s="22">
        <f t="shared" si="19"/>
        <v>1</v>
      </c>
      <c r="AV21" s="22">
        <f t="shared" si="20"/>
        <v>1</v>
      </c>
      <c r="AW21" s="22">
        <f t="shared" si="21"/>
        <v>1</v>
      </c>
      <c r="AX21" s="22">
        <f t="shared" si="22"/>
        <v>1</v>
      </c>
    </row>
    <row r="22" spans="1:55" x14ac:dyDescent="0.2">
      <c r="A22" s="97"/>
      <c r="B22" s="77"/>
      <c r="C22" s="77"/>
      <c r="D22" s="46" t="s">
        <v>18</v>
      </c>
      <c r="E22" s="53">
        <v>202693.99999999997</v>
      </c>
      <c r="F22" s="54">
        <v>69082</v>
      </c>
      <c r="G22" s="54">
        <v>133612.00000000009</v>
      </c>
      <c r="H22" s="54">
        <v>79438.999999999985</v>
      </c>
      <c r="I22" s="54">
        <v>25909.000000000004</v>
      </c>
      <c r="J22" s="54">
        <v>52956.999999999971</v>
      </c>
      <c r="K22" s="54">
        <v>123254.99999999997</v>
      </c>
      <c r="L22" s="54">
        <v>42916.000000000022</v>
      </c>
      <c r="M22" s="55">
        <v>79600</v>
      </c>
      <c r="O22" s="102"/>
      <c r="P22" s="12" t="s">
        <v>18</v>
      </c>
      <c r="Q22" s="20">
        <f>E22/SUM(E22:E24)</f>
        <v>0.57602669068980306</v>
      </c>
      <c r="R22" s="20">
        <f t="shared" ref="R22:Y22" si="38">F22/SUM(F22:F24)</f>
        <v>0.54117020359881862</v>
      </c>
      <c r="S22" s="20">
        <f t="shared" si="38"/>
        <v>0.59768017141502405</v>
      </c>
      <c r="T22" s="20">
        <f t="shared" si="38"/>
        <v>0.59168472877051059</v>
      </c>
      <c r="U22" s="20">
        <f t="shared" si="38"/>
        <v>0.58437838325514257</v>
      </c>
      <c r="V22" s="20">
        <f t="shared" si="38"/>
        <v>0.59269166200335732</v>
      </c>
      <c r="W22" s="20">
        <f t="shared" si="38"/>
        <v>0.56813939016801485</v>
      </c>
      <c r="X22" s="20">
        <f t="shared" si="38"/>
        <v>0.51668673248254293</v>
      </c>
      <c r="Y22" s="20">
        <f t="shared" si="38"/>
        <v>0.59783996515103721</v>
      </c>
      <c r="AB22" s="102"/>
      <c r="AC22" s="12" t="s">
        <v>18</v>
      </c>
      <c r="AD22" s="36">
        <f t="shared" si="5"/>
        <v>0.3919158929223362</v>
      </c>
      <c r="AE22" s="31">
        <f t="shared" si="6"/>
        <v>0.37644751180530323</v>
      </c>
      <c r="AF22" s="32">
        <f t="shared" si="7"/>
        <v>0.3995036097678733</v>
      </c>
      <c r="AG22" s="36">
        <f t="shared" si="8"/>
        <v>0.60808410707766392</v>
      </c>
      <c r="AH22" s="31">
        <f t="shared" si="9"/>
        <v>0.62355248819469677</v>
      </c>
      <c r="AI22" s="32">
        <f t="shared" si="10"/>
        <v>0.60049639023212664</v>
      </c>
      <c r="AJ22" s="5"/>
      <c r="AK22" s="31">
        <f t="shared" si="11"/>
        <v>0.34081916583618643</v>
      </c>
      <c r="AL22" s="31">
        <f t="shared" si="12"/>
        <v>0.65918083416381357</v>
      </c>
      <c r="AM22" s="31">
        <f t="shared" si="13"/>
        <v>0.75406272544329267</v>
      </c>
      <c r="AN22" s="31">
        <f t="shared" si="14"/>
        <v>0.24593727455670736</v>
      </c>
      <c r="AO22" s="31">
        <f t="shared" si="15"/>
        <v>0.30053004335686551</v>
      </c>
      <c r="AP22" s="31">
        <f t="shared" si="16"/>
        <v>0.69946995664313449</v>
      </c>
      <c r="AR22" s="22">
        <f t="shared" si="17"/>
        <v>1</v>
      </c>
      <c r="AS22" s="22">
        <f t="shared" si="18"/>
        <v>1</v>
      </c>
      <c r="AT22" s="22">
        <f t="shared" si="19"/>
        <v>1</v>
      </c>
      <c r="AV22" s="22">
        <f t="shared" si="20"/>
        <v>1</v>
      </c>
      <c r="AW22" s="22">
        <f t="shared" si="21"/>
        <v>1</v>
      </c>
      <c r="AX22" s="22">
        <f t="shared" si="22"/>
        <v>1</v>
      </c>
    </row>
    <row r="23" spans="1:55" x14ac:dyDescent="0.2">
      <c r="A23" s="97"/>
      <c r="B23" s="77"/>
      <c r="C23" s="77"/>
      <c r="D23" s="46" t="s">
        <v>19</v>
      </c>
      <c r="E23" s="53">
        <v>117062.00000000001</v>
      </c>
      <c r="F23" s="54">
        <v>38866</v>
      </c>
      <c r="G23" s="54">
        <v>77516.999999999985</v>
      </c>
      <c r="H23" s="54">
        <v>53484</v>
      </c>
      <c r="I23" s="54">
        <v>17688</v>
      </c>
      <c r="J23" s="54">
        <v>35796.000000000015</v>
      </c>
      <c r="K23" s="54">
        <v>62899.000000000022</v>
      </c>
      <c r="L23" s="54">
        <v>21177.999999999993</v>
      </c>
      <c r="M23" s="55">
        <v>41720.999999999993</v>
      </c>
      <c r="O23" s="102"/>
      <c r="P23" s="12" t="s">
        <v>19</v>
      </c>
      <c r="Q23" s="20">
        <f>E23/SUM(E22:E24)</f>
        <v>0.33267307599400942</v>
      </c>
      <c r="R23" s="20">
        <f t="shared" ref="R23:Y23" si="39">F23/SUM(F22:F24)</f>
        <v>0.30446601333301998</v>
      </c>
      <c r="S23" s="20">
        <f t="shared" si="39"/>
        <v>0.3467530898989491</v>
      </c>
      <c r="T23" s="20">
        <f t="shared" si="39"/>
        <v>0.39836435546220367</v>
      </c>
      <c r="U23" s="20">
        <f t="shared" si="39"/>
        <v>0.39895344640923852</v>
      </c>
      <c r="V23" s="20">
        <f t="shared" si="39"/>
        <v>0.40062674874090676</v>
      </c>
      <c r="W23" s="20">
        <f t="shared" si="39"/>
        <v>0.28993062757841859</v>
      </c>
      <c r="X23" s="20">
        <f t="shared" si="39"/>
        <v>0.25497230917409086</v>
      </c>
      <c r="Y23" s="20">
        <f t="shared" si="39"/>
        <v>0.31334775359379924</v>
      </c>
      <c r="AB23" s="102"/>
      <c r="AC23" s="12" t="s">
        <v>19</v>
      </c>
      <c r="AD23" s="36">
        <f t="shared" si="5"/>
        <v>0.45955165273278731</v>
      </c>
      <c r="AE23" s="31">
        <f t="shared" si="6"/>
        <v>0.4551021458344055</v>
      </c>
      <c r="AF23" s="32">
        <f t="shared" si="7"/>
        <v>0.46178257672510564</v>
      </c>
      <c r="AG23" s="36">
        <f t="shared" si="8"/>
        <v>0.54044834726721258</v>
      </c>
      <c r="AH23" s="31">
        <f t="shared" si="9"/>
        <v>0.54489785416559455</v>
      </c>
      <c r="AI23" s="32">
        <f t="shared" si="10"/>
        <v>0.53821742327489441</v>
      </c>
      <c r="AJ23" s="5"/>
      <c r="AK23" s="31">
        <f t="shared" si="11"/>
        <v>0.33394911627986912</v>
      </c>
      <c r="AL23" s="31">
        <f t="shared" si="12"/>
        <v>0.66605088372013088</v>
      </c>
      <c r="AM23" s="31">
        <f t="shared" si="13"/>
        <v>0.75147529927499579</v>
      </c>
      <c r="AN23" s="31">
        <f t="shared" si="14"/>
        <v>0.24852470072500421</v>
      </c>
      <c r="AO23" s="31">
        <f t="shared" si="15"/>
        <v>0.36269314554941995</v>
      </c>
      <c r="AP23" s="31">
        <f t="shared" si="16"/>
        <v>0.63730685445058011</v>
      </c>
      <c r="AR23" s="22">
        <f t="shared" si="17"/>
        <v>0.99999999999999989</v>
      </c>
      <c r="AS23" s="22">
        <f t="shared" si="18"/>
        <v>1</v>
      </c>
      <c r="AT23" s="22">
        <f t="shared" si="19"/>
        <v>1</v>
      </c>
      <c r="AV23" s="22">
        <f t="shared" si="20"/>
        <v>1</v>
      </c>
      <c r="AW23" s="22">
        <f t="shared" si="21"/>
        <v>1</v>
      </c>
      <c r="AX23" s="22">
        <f t="shared" si="22"/>
        <v>1</v>
      </c>
      <c r="BB23" s="5"/>
      <c r="BC23" s="5"/>
    </row>
    <row r="24" spans="1:55" ht="13.5" thickBot="1" x14ac:dyDescent="0.25">
      <c r="A24" s="97"/>
      <c r="B24" s="77"/>
      <c r="C24" s="77"/>
      <c r="D24" s="46" t="s">
        <v>20</v>
      </c>
      <c r="E24" s="53">
        <v>32127</v>
      </c>
      <c r="F24" s="54">
        <v>19705</v>
      </c>
      <c r="G24" s="54">
        <v>12422</v>
      </c>
      <c r="H24" s="54">
        <v>1336</v>
      </c>
      <c r="I24" s="54">
        <v>739</v>
      </c>
      <c r="J24" s="54">
        <v>597</v>
      </c>
      <c r="K24" s="54">
        <v>30791</v>
      </c>
      <c r="L24" s="54">
        <v>18966</v>
      </c>
      <c r="M24" s="55">
        <v>11825</v>
      </c>
      <c r="O24" s="102"/>
      <c r="P24" s="12" t="s">
        <v>20</v>
      </c>
      <c r="Q24" s="20">
        <f>E24/SUM(E22:E24)</f>
        <v>9.1300233316187487E-2</v>
      </c>
      <c r="R24" s="20">
        <f t="shared" ref="R24:Y24" si="40">F24/SUM(F22:F24)</f>
        <v>0.15436378306816134</v>
      </c>
      <c r="S24" s="20">
        <f t="shared" si="40"/>
        <v>5.5566738686026886E-2</v>
      </c>
      <c r="T24" s="20">
        <f t="shared" si="40"/>
        <v>9.9509157672856199E-3</v>
      </c>
      <c r="U24" s="20">
        <f t="shared" si="40"/>
        <v>1.6668170335618911E-2</v>
      </c>
      <c r="V24" s="20">
        <f t="shared" si="40"/>
        <v>6.6815892557358716E-3</v>
      </c>
      <c r="W24" s="20">
        <f t="shared" si="40"/>
        <v>0.14192998225356657</v>
      </c>
      <c r="X24" s="20">
        <f t="shared" si="40"/>
        <v>0.22834095834336621</v>
      </c>
      <c r="Y24" s="20">
        <f t="shared" si="40"/>
        <v>8.8812281255163508E-2</v>
      </c>
      <c r="AB24" s="102"/>
      <c r="AC24" s="12" t="s">
        <v>20</v>
      </c>
      <c r="AD24" s="36">
        <f t="shared" si="5"/>
        <v>4.158495969122545E-2</v>
      </c>
      <c r="AE24" s="31">
        <f t="shared" si="6"/>
        <v>3.7503171783811212E-2</v>
      </c>
      <c r="AF24" s="32">
        <f t="shared" si="7"/>
        <v>4.8059893736918373E-2</v>
      </c>
      <c r="AG24" s="36">
        <f t="shared" si="8"/>
        <v>0.95841504030877456</v>
      </c>
      <c r="AH24" s="31">
        <f t="shared" si="9"/>
        <v>0.96249682821618876</v>
      </c>
      <c r="AI24" s="32">
        <f t="shared" si="10"/>
        <v>0.95194010626308168</v>
      </c>
      <c r="AJ24" s="5"/>
      <c r="AK24" s="31">
        <f t="shared" si="11"/>
        <v>0.6133470289787406</v>
      </c>
      <c r="AL24" s="31">
        <f t="shared" si="12"/>
        <v>0.3866529710212594</v>
      </c>
      <c r="AM24" s="31">
        <f t="shared" si="13"/>
        <v>0.64385542168674703</v>
      </c>
      <c r="AN24" s="31">
        <f t="shared" si="14"/>
        <v>0.35614457831325302</v>
      </c>
      <c r="AO24" s="31">
        <f t="shared" si="15"/>
        <v>1.9020007646234231E-2</v>
      </c>
      <c r="AP24" s="31">
        <f t="shared" si="16"/>
        <v>0.98097999235376576</v>
      </c>
      <c r="AR24" s="22">
        <f t="shared" si="17"/>
        <v>1</v>
      </c>
      <c r="AS24" s="22">
        <f t="shared" si="18"/>
        <v>1</v>
      </c>
      <c r="AT24" s="22">
        <f t="shared" si="19"/>
        <v>1</v>
      </c>
      <c r="AV24" s="22">
        <f t="shared" si="20"/>
        <v>1</v>
      </c>
      <c r="AW24" s="22">
        <f t="shared" si="21"/>
        <v>1</v>
      </c>
      <c r="AX24" s="22">
        <f t="shared" si="22"/>
        <v>1</v>
      </c>
    </row>
    <row r="25" spans="1:55" ht="13.9" customHeight="1" thickTop="1" x14ac:dyDescent="0.2">
      <c r="A25" s="97"/>
      <c r="B25" s="77" t="s">
        <v>25</v>
      </c>
      <c r="C25" s="77" t="s">
        <v>17</v>
      </c>
      <c r="D25" s="46" t="s">
        <v>0</v>
      </c>
      <c r="E25" s="53">
        <v>76210.999999999985</v>
      </c>
      <c r="F25" s="54">
        <v>25367.000000000007</v>
      </c>
      <c r="G25" s="54">
        <v>50843.999999999993</v>
      </c>
      <c r="H25" s="54">
        <v>51996.000000000007</v>
      </c>
      <c r="I25" s="54">
        <v>17157</v>
      </c>
      <c r="J25" s="54">
        <v>34839.000000000007</v>
      </c>
      <c r="K25" s="54">
        <v>24215.000000000007</v>
      </c>
      <c r="L25" s="54">
        <v>8209.9999999999982</v>
      </c>
      <c r="M25" s="55">
        <v>16005</v>
      </c>
      <c r="O25" s="102" t="s">
        <v>25</v>
      </c>
      <c r="P25" s="18" t="s">
        <v>0</v>
      </c>
      <c r="Q25" s="38">
        <f>E25/(E$9+E$13+E$17+E$21+E$25)</f>
        <v>4.2068825041579744E-2</v>
      </c>
      <c r="R25" s="21">
        <f t="shared" ref="R25:Y25" si="41">F25/(F$9+F$13+F$17+F$21+F$25)</f>
        <v>3.3991627717507841E-2</v>
      </c>
      <c r="S25" s="21">
        <f t="shared" si="41"/>
        <v>4.830095473329217E-2</v>
      </c>
      <c r="T25" s="21">
        <f t="shared" si="41"/>
        <v>5.0726765597973122E-2</v>
      </c>
      <c r="U25" s="21">
        <f t="shared" si="41"/>
        <v>3.8777876472223541E-2</v>
      </c>
      <c r="V25" s="21">
        <f t="shared" si="41"/>
        <v>6.0417454278073941E-2</v>
      </c>
      <c r="W25" s="21">
        <f t="shared" si="41"/>
        <v>3.0812631461077357E-2</v>
      </c>
      <c r="X25" s="21">
        <f t="shared" si="41"/>
        <v>2.7044654974767102E-2</v>
      </c>
      <c r="Y25" s="21">
        <f t="shared" si="41"/>
        <v>3.3697787378646912E-2</v>
      </c>
      <c r="AB25" s="102" t="s">
        <v>25</v>
      </c>
      <c r="AC25" s="18" t="s">
        <v>0</v>
      </c>
      <c r="AD25" s="36">
        <f t="shared" si="5"/>
        <v>0.68226371521171481</v>
      </c>
      <c r="AE25" s="31">
        <f t="shared" si="6"/>
        <v>0.6763511648992786</v>
      </c>
      <c r="AF25" s="32">
        <f t="shared" si="7"/>
        <v>0.68521359452442776</v>
      </c>
      <c r="AG25" s="36">
        <f t="shared" si="8"/>
        <v>0.31773628478828519</v>
      </c>
      <c r="AH25" s="31">
        <f t="shared" si="9"/>
        <v>0.32364883510072134</v>
      </c>
      <c r="AI25" s="32">
        <f t="shared" si="10"/>
        <v>0.3147864054755723</v>
      </c>
      <c r="AJ25" s="5"/>
      <c r="AK25" s="30">
        <f t="shared" si="11"/>
        <v>0.33285221293514067</v>
      </c>
      <c r="AL25" s="31">
        <f t="shared" si="12"/>
        <v>0.66714778706485933</v>
      </c>
      <c r="AM25" s="31">
        <f t="shared" si="13"/>
        <v>0.75189796538111153</v>
      </c>
      <c r="AN25" s="31">
        <f t="shared" si="14"/>
        <v>0.24810203461888855</v>
      </c>
      <c r="AO25" s="31">
        <f t="shared" si="15"/>
        <v>0.58995156974972063</v>
      </c>
      <c r="AP25" s="31">
        <f t="shared" si="16"/>
        <v>0.41004843025027943</v>
      </c>
      <c r="AR25" s="22">
        <f t="shared" si="17"/>
        <v>1</v>
      </c>
      <c r="AS25" s="22">
        <f t="shared" si="18"/>
        <v>1</v>
      </c>
      <c r="AT25" s="22">
        <f t="shared" si="19"/>
        <v>1</v>
      </c>
      <c r="AV25" s="22">
        <f t="shared" si="20"/>
        <v>1</v>
      </c>
      <c r="AW25" s="22">
        <f t="shared" si="21"/>
        <v>1</v>
      </c>
      <c r="AX25" s="22">
        <f t="shared" si="22"/>
        <v>1</v>
      </c>
    </row>
    <row r="26" spans="1:55" x14ac:dyDescent="0.2">
      <c r="A26" s="97"/>
      <c r="B26" s="77"/>
      <c r="C26" s="77"/>
      <c r="D26" s="46" t="s">
        <v>18</v>
      </c>
      <c r="E26" s="53">
        <v>18155</v>
      </c>
      <c r="F26" s="54">
        <v>5908</v>
      </c>
      <c r="G26" s="54">
        <v>12247</v>
      </c>
      <c r="H26" s="54">
        <v>11322</v>
      </c>
      <c r="I26" s="54">
        <v>3823</v>
      </c>
      <c r="J26" s="54">
        <v>7499.0000000000009</v>
      </c>
      <c r="K26" s="54">
        <v>6832.9999999999991</v>
      </c>
      <c r="L26" s="54">
        <v>2085</v>
      </c>
      <c r="M26" s="55">
        <v>4748</v>
      </c>
      <c r="O26" s="102"/>
      <c r="P26" s="12" t="s">
        <v>18</v>
      </c>
      <c r="Q26" s="20">
        <f>E26/SUM(E26:E28)</f>
        <v>0.27126165431508492</v>
      </c>
      <c r="R26" s="20">
        <f t="shared" ref="R26:Y26" si="42">F26/SUM(F26:F28)</f>
        <v>0.27608766764802095</v>
      </c>
      <c r="S26" s="20">
        <f t="shared" si="42"/>
        <v>0.26899338882909796</v>
      </c>
      <c r="T26" s="20">
        <f t="shared" si="42"/>
        <v>0.22932490733426505</v>
      </c>
      <c r="U26" s="20">
        <f t="shared" si="42"/>
        <v>0.23825252399351862</v>
      </c>
      <c r="V26" s="20">
        <f t="shared" si="42"/>
        <v>0.22502625656414108</v>
      </c>
      <c r="W26" s="20">
        <f t="shared" si="42"/>
        <v>0.38918949706669698</v>
      </c>
      <c r="X26" s="20">
        <f t="shared" si="42"/>
        <v>0.38950121427237061</v>
      </c>
      <c r="Y26" s="20">
        <f t="shared" si="42"/>
        <v>0.38905276958374302</v>
      </c>
      <c r="AB26" s="102"/>
      <c r="AC26" s="12" t="s">
        <v>18</v>
      </c>
      <c r="AD26" s="36">
        <f t="shared" si="5"/>
        <v>0.62362985403470117</v>
      </c>
      <c r="AE26" s="31">
        <f t="shared" si="6"/>
        <v>0.64708869329722407</v>
      </c>
      <c r="AF26" s="32">
        <f t="shared" si="7"/>
        <v>0.61231321956397489</v>
      </c>
      <c r="AG26" s="36">
        <f t="shared" si="8"/>
        <v>0.37637014596529877</v>
      </c>
      <c r="AH26" s="31">
        <f t="shared" si="9"/>
        <v>0.35291130670277587</v>
      </c>
      <c r="AI26" s="32">
        <f t="shared" si="10"/>
        <v>0.38768678043602517</v>
      </c>
      <c r="AJ26" s="5"/>
      <c r="AK26" s="31">
        <f t="shared" si="11"/>
        <v>0.32541999449187553</v>
      </c>
      <c r="AL26" s="31">
        <f t="shared" si="12"/>
        <v>0.67458000550812447</v>
      </c>
      <c r="AM26" s="31">
        <f t="shared" si="13"/>
        <v>0.74757345658633212</v>
      </c>
      <c r="AN26" s="31">
        <f t="shared" si="14"/>
        <v>0.25242654341366788</v>
      </c>
      <c r="AO26" s="31">
        <f t="shared" si="15"/>
        <v>0.52323471950879152</v>
      </c>
      <c r="AP26" s="31">
        <f t="shared" si="16"/>
        <v>0.47676528049120842</v>
      </c>
      <c r="AR26" s="22">
        <f t="shared" si="17"/>
        <v>1</v>
      </c>
      <c r="AS26" s="22">
        <f t="shared" si="18"/>
        <v>1</v>
      </c>
      <c r="AT26" s="22">
        <f t="shared" si="19"/>
        <v>1</v>
      </c>
      <c r="AV26" s="22">
        <f t="shared" si="20"/>
        <v>1</v>
      </c>
      <c r="AW26" s="22">
        <f t="shared" si="21"/>
        <v>1</v>
      </c>
      <c r="AX26" s="22">
        <f t="shared" si="22"/>
        <v>1</v>
      </c>
    </row>
    <row r="27" spans="1:55" x14ac:dyDescent="0.2">
      <c r="A27" s="97"/>
      <c r="B27" s="77"/>
      <c r="C27" s="77"/>
      <c r="D27" s="46" t="s">
        <v>19</v>
      </c>
      <c r="E27" s="53">
        <v>22472.999999999989</v>
      </c>
      <c r="F27" s="54">
        <v>8351</v>
      </c>
      <c r="G27" s="54">
        <v>14122</v>
      </c>
      <c r="H27" s="54">
        <v>12881</v>
      </c>
      <c r="I27" s="54">
        <v>5376.9999999999991</v>
      </c>
      <c r="J27" s="54">
        <v>7503.9999999999991</v>
      </c>
      <c r="K27" s="54">
        <v>9592.0000000000018</v>
      </c>
      <c r="L27" s="54">
        <v>2974.0000000000005</v>
      </c>
      <c r="M27" s="55">
        <v>6618.0000000000009</v>
      </c>
      <c r="O27" s="102"/>
      <c r="P27" s="12" t="s">
        <v>19</v>
      </c>
      <c r="Q27" s="20">
        <f>E27/SUM(E26:E28)</f>
        <v>0.33577874731054258</v>
      </c>
      <c r="R27" s="20">
        <f t="shared" ref="R27:Y27" si="43">F27/SUM(F26:F28)</f>
        <v>0.39025188092901536</v>
      </c>
      <c r="S27" s="20">
        <f t="shared" si="43"/>
        <v>0.31017593182367281</v>
      </c>
      <c r="T27" s="20">
        <f t="shared" si="43"/>
        <v>0.26090214903485853</v>
      </c>
      <c r="U27" s="20">
        <f t="shared" si="43"/>
        <v>0.33509909011591671</v>
      </c>
      <c r="V27" s="20">
        <f t="shared" si="43"/>
        <v>0.22517629407351836</v>
      </c>
      <c r="W27" s="20">
        <f t="shared" si="43"/>
        <v>0.54633479523836659</v>
      </c>
      <c r="X27" s="20">
        <f t="shared" si="43"/>
        <v>0.55557631234821603</v>
      </c>
      <c r="Y27" s="20">
        <f t="shared" si="43"/>
        <v>0.54228121927236983</v>
      </c>
      <c r="AB27" s="102"/>
      <c r="AC27" s="12" t="s">
        <v>19</v>
      </c>
      <c r="AD27" s="36">
        <f t="shared" si="5"/>
        <v>0.57317670093000495</v>
      </c>
      <c r="AE27" s="31">
        <f t="shared" si="6"/>
        <v>0.64387498503173257</v>
      </c>
      <c r="AF27" s="32">
        <f t="shared" si="7"/>
        <v>0.53136949440589143</v>
      </c>
      <c r="AG27" s="36">
        <f t="shared" si="8"/>
        <v>0.42682329906999517</v>
      </c>
      <c r="AH27" s="31">
        <f t="shared" si="9"/>
        <v>0.35612501496826732</v>
      </c>
      <c r="AI27" s="32">
        <f t="shared" si="10"/>
        <v>0.46863050559410857</v>
      </c>
      <c r="AJ27" s="5"/>
      <c r="AK27" s="31">
        <f t="shared" si="11"/>
        <v>0.37160147732834958</v>
      </c>
      <c r="AL27" s="31">
        <f t="shared" si="12"/>
        <v>0.62839852267165042</v>
      </c>
      <c r="AM27" s="31">
        <f t="shared" si="13"/>
        <v>0.7054989593602804</v>
      </c>
      <c r="AN27" s="31">
        <f t="shared" si="14"/>
        <v>0.29450104063971955</v>
      </c>
      <c r="AO27" s="31">
        <f t="shared" si="15"/>
        <v>0.43893308376228352</v>
      </c>
      <c r="AP27" s="31">
        <f t="shared" si="16"/>
        <v>0.56106691623771654</v>
      </c>
      <c r="AR27" s="22">
        <f t="shared" si="17"/>
        <v>1</v>
      </c>
      <c r="AS27" s="22">
        <f t="shared" si="18"/>
        <v>0.99999999999999989</v>
      </c>
      <c r="AT27" s="22">
        <f t="shared" si="19"/>
        <v>1</v>
      </c>
      <c r="AV27" s="22">
        <f t="shared" si="20"/>
        <v>1</v>
      </c>
      <c r="AW27" s="22">
        <f t="shared" si="21"/>
        <v>1</v>
      </c>
      <c r="AX27" s="22">
        <f t="shared" si="22"/>
        <v>1</v>
      </c>
    </row>
    <row r="28" spans="1:55" ht="13.5" thickBot="1" x14ac:dyDescent="0.25">
      <c r="A28" s="98"/>
      <c r="B28" s="100"/>
      <c r="C28" s="100"/>
      <c r="D28" s="47" t="s">
        <v>20</v>
      </c>
      <c r="E28" s="59">
        <v>26300.000000000004</v>
      </c>
      <c r="F28" s="60">
        <v>7140</v>
      </c>
      <c r="G28" s="60">
        <v>19160</v>
      </c>
      <c r="H28" s="60">
        <v>25167.999999999996</v>
      </c>
      <c r="I28" s="60">
        <v>6846</v>
      </c>
      <c r="J28" s="60">
        <v>18322</v>
      </c>
      <c r="K28" s="60">
        <v>1132</v>
      </c>
      <c r="L28" s="60">
        <v>294</v>
      </c>
      <c r="M28" s="61">
        <v>838.00000000000011</v>
      </c>
      <c r="O28" s="103"/>
      <c r="P28" s="13" t="s">
        <v>20</v>
      </c>
      <c r="Q28" s="20">
        <f>E28/SUM(E26:E28)</f>
        <v>0.39295959837437261</v>
      </c>
      <c r="R28" s="20">
        <f t="shared" ref="R28:Y28" si="44">F28/SUM(F26:F28)</f>
        <v>0.33366045142296369</v>
      </c>
      <c r="S28" s="20">
        <f t="shared" si="44"/>
        <v>0.42083067934722923</v>
      </c>
      <c r="T28" s="20">
        <f t="shared" si="44"/>
        <v>0.50977294363087633</v>
      </c>
      <c r="U28" s="20">
        <f t="shared" si="44"/>
        <v>0.42664838589056464</v>
      </c>
      <c r="V28" s="20">
        <f t="shared" si="44"/>
        <v>0.54979744936234054</v>
      </c>
      <c r="W28" s="20">
        <f t="shared" si="44"/>
        <v>6.447570769493649E-2</v>
      </c>
      <c r="X28" s="20">
        <f t="shared" si="44"/>
        <v>5.492247337941341E-2</v>
      </c>
      <c r="Y28" s="20">
        <f t="shared" si="44"/>
        <v>6.8666011143887262E-2</v>
      </c>
      <c r="AB28" s="103"/>
      <c r="AC28" s="13" t="s">
        <v>20</v>
      </c>
      <c r="AD28" s="36">
        <f t="shared" si="5"/>
        <v>0.95695817490494295</v>
      </c>
      <c r="AE28" s="31">
        <f t="shared" si="6"/>
        <v>0.95882352941176474</v>
      </c>
      <c r="AF28" s="32">
        <f t="shared" si="7"/>
        <v>0.95626304801670148</v>
      </c>
      <c r="AG28" s="36">
        <f t="shared" si="8"/>
        <v>4.3041825095057037E-2</v>
      </c>
      <c r="AH28" s="31">
        <f t="shared" si="9"/>
        <v>4.1176470588235294E-2</v>
      </c>
      <c r="AI28" s="32">
        <f t="shared" si="10"/>
        <v>4.3736951983298543E-2</v>
      </c>
      <c r="AJ28" s="5"/>
      <c r="AK28" s="31">
        <f t="shared" si="11"/>
        <v>0.27148288973384033</v>
      </c>
      <c r="AL28" s="31">
        <f t="shared" si="12"/>
        <v>0.72851711026615973</v>
      </c>
      <c r="AM28" s="31">
        <f t="shared" si="13"/>
        <v>0.78615605672518274</v>
      </c>
      <c r="AN28" s="31">
        <f t="shared" si="14"/>
        <v>0.21384394327481729</v>
      </c>
      <c r="AO28" s="31">
        <f t="shared" si="15"/>
        <v>0.94181145265755117</v>
      </c>
      <c r="AP28" s="31">
        <f t="shared" si="16"/>
        <v>5.8188547342448854E-2</v>
      </c>
      <c r="AR28" s="22">
        <f t="shared" si="17"/>
        <v>1</v>
      </c>
      <c r="AS28" s="22">
        <f t="shared" si="18"/>
        <v>1</v>
      </c>
      <c r="AT28" s="22">
        <f t="shared" si="19"/>
        <v>1</v>
      </c>
      <c r="AV28" s="22">
        <f t="shared" si="20"/>
        <v>1</v>
      </c>
      <c r="AW28" s="22">
        <f t="shared" si="21"/>
        <v>1</v>
      </c>
      <c r="AX28" s="22">
        <f t="shared" si="22"/>
        <v>1</v>
      </c>
      <c r="BB28" s="5"/>
      <c r="BC28" s="5"/>
    </row>
    <row r="29" spans="1:55" ht="13.5" thickTop="1" x14ac:dyDescent="0.2">
      <c r="E29" s="33">
        <f>SUM(E6:E8)</f>
        <v>1802029.9999999995</v>
      </c>
      <c r="F29" s="33">
        <f t="shared" ref="F29:M29" si="45">SUM(F6:F8)</f>
        <v>742182.00000000023</v>
      </c>
      <c r="G29" s="33">
        <f t="shared" si="45"/>
        <v>1047191</v>
      </c>
      <c r="H29" s="33">
        <f t="shared" si="45"/>
        <v>1022134.9999999999</v>
      </c>
      <c r="I29" s="33">
        <f t="shared" si="45"/>
        <v>441213.00000000017</v>
      </c>
      <c r="J29" s="33">
        <f t="shared" si="45"/>
        <v>574982.00000000023</v>
      </c>
      <c r="K29" s="33">
        <f t="shared" si="45"/>
        <v>779216.00000000035</v>
      </c>
      <c r="L29" s="33">
        <f t="shared" si="45"/>
        <v>300712</v>
      </c>
      <c r="M29" s="33">
        <f t="shared" si="45"/>
        <v>471154.00000000023</v>
      </c>
      <c r="AG29" s="25"/>
      <c r="AI29" s="27"/>
    </row>
    <row r="30" spans="1:55" x14ac:dyDescent="0.2">
      <c r="G30" s="33">
        <f>+G25+G21+G17+G13+G9</f>
        <v>1052650</v>
      </c>
    </row>
    <row r="31" spans="1:55" x14ac:dyDescent="0.2">
      <c r="E31" s="34" t="s">
        <v>30</v>
      </c>
      <c r="G31" s="31">
        <f>+G9/G5</f>
        <v>0.41950825667159025</v>
      </c>
      <c r="P31" s="19" t="s">
        <v>0</v>
      </c>
      <c r="Q31" s="23">
        <f>Q9+Q13+Q17+Q21+Q25</f>
        <v>1.0000000000000002</v>
      </c>
      <c r="R31" s="23">
        <f t="shared" ref="R31:Y31" si="46">R9+R13+R17+R21+R25</f>
        <v>1</v>
      </c>
      <c r="S31" s="23">
        <f t="shared" si="46"/>
        <v>1.0000000000000002</v>
      </c>
      <c r="T31" s="23">
        <f t="shared" si="46"/>
        <v>1</v>
      </c>
      <c r="U31" s="23">
        <f t="shared" si="46"/>
        <v>1.0000000000000002</v>
      </c>
      <c r="V31" s="23">
        <f t="shared" si="46"/>
        <v>1</v>
      </c>
      <c r="W31" s="23">
        <f t="shared" si="46"/>
        <v>1</v>
      </c>
      <c r="X31" s="23">
        <f t="shared" si="46"/>
        <v>1</v>
      </c>
      <c r="Y31" s="23">
        <f t="shared" si="46"/>
        <v>0.99999999999999989</v>
      </c>
      <c r="AC31" s="19"/>
    </row>
    <row r="32" spans="1:55" x14ac:dyDescent="0.2">
      <c r="E32" s="34" t="s">
        <v>31</v>
      </c>
      <c r="G32" s="31">
        <f>+F9/F5</f>
        <v>0.55098273020806832</v>
      </c>
      <c r="P32" t="s">
        <v>0</v>
      </c>
      <c r="Q32" s="22">
        <f>SUM(Q6:Q8)</f>
        <v>1</v>
      </c>
      <c r="R32" s="22">
        <f t="shared" ref="R32:Y32" si="47">SUM(R6:R8)</f>
        <v>0.99999999999999989</v>
      </c>
      <c r="S32" s="22">
        <f t="shared" si="47"/>
        <v>1</v>
      </c>
      <c r="T32" s="22">
        <f t="shared" si="47"/>
        <v>1</v>
      </c>
      <c r="U32" s="22">
        <f t="shared" si="47"/>
        <v>1</v>
      </c>
      <c r="V32" s="22">
        <f t="shared" si="47"/>
        <v>1</v>
      </c>
      <c r="W32" s="22">
        <f t="shared" si="47"/>
        <v>1</v>
      </c>
      <c r="X32" s="22">
        <f t="shared" si="47"/>
        <v>1</v>
      </c>
      <c r="Y32" s="22">
        <f t="shared" si="47"/>
        <v>1</v>
      </c>
    </row>
    <row r="33" spans="5:25" x14ac:dyDescent="0.2">
      <c r="P33" t="s">
        <v>21</v>
      </c>
      <c r="Q33" s="22">
        <f>SUM(Q10:Q12)</f>
        <v>1</v>
      </c>
      <c r="R33" s="22">
        <f t="shared" ref="R33:Y33" si="48">SUM(R10:R12)</f>
        <v>1</v>
      </c>
      <c r="S33" s="22">
        <f t="shared" si="48"/>
        <v>1</v>
      </c>
      <c r="T33" s="22">
        <f t="shared" si="48"/>
        <v>1</v>
      </c>
      <c r="U33" s="22">
        <f t="shared" si="48"/>
        <v>1</v>
      </c>
      <c r="V33" s="22">
        <f t="shared" si="48"/>
        <v>1</v>
      </c>
      <c r="W33" s="22">
        <f t="shared" si="48"/>
        <v>1</v>
      </c>
      <c r="X33" s="22">
        <f t="shared" si="48"/>
        <v>1</v>
      </c>
      <c r="Y33" s="22">
        <f t="shared" si="48"/>
        <v>1</v>
      </c>
    </row>
    <row r="34" spans="5:25" x14ac:dyDescent="0.2">
      <c r="E34" s="34" t="s">
        <v>32</v>
      </c>
      <c r="G34" s="31">
        <f>+G21/G5</f>
        <v>0.21234250108046765</v>
      </c>
      <c r="P34" t="s">
        <v>22</v>
      </c>
      <c r="Q34" s="22">
        <f>SUM(Q14:Q16)</f>
        <v>1</v>
      </c>
      <c r="R34" s="22">
        <f t="shared" ref="R34:Y34" si="49">SUM(R14:R16)</f>
        <v>1</v>
      </c>
      <c r="S34" s="22">
        <f t="shared" si="49"/>
        <v>1</v>
      </c>
      <c r="T34" s="22">
        <f t="shared" si="49"/>
        <v>1</v>
      </c>
      <c r="U34" s="22">
        <f t="shared" si="49"/>
        <v>1</v>
      </c>
      <c r="V34" s="22">
        <f t="shared" si="49"/>
        <v>1</v>
      </c>
      <c r="W34" s="22">
        <f t="shared" si="49"/>
        <v>1.0000000000000002</v>
      </c>
      <c r="X34" s="22">
        <f t="shared" si="49"/>
        <v>1</v>
      </c>
      <c r="Y34" s="22">
        <f t="shared" si="49"/>
        <v>1</v>
      </c>
    </row>
    <row r="35" spans="5:25" x14ac:dyDescent="0.2">
      <c r="E35" s="34" t="s">
        <v>33</v>
      </c>
      <c r="G35" s="31">
        <f>+F21/F5</f>
        <v>0.17102721097549545</v>
      </c>
      <c r="P35" t="s">
        <v>23</v>
      </c>
      <c r="Q35" s="22">
        <f>SUM(Q18:Q20)</f>
        <v>1</v>
      </c>
      <c r="R35" s="22">
        <f t="shared" ref="R35:Y35" si="50">SUM(R18:R20)</f>
        <v>1</v>
      </c>
      <c r="S35" s="22">
        <f t="shared" si="50"/>
        <v>0.99999999999999989</v>
      </c>
      <c r="T35" s="22">
        <f t="shared" si="50"/>
        <v>0.99999999999999989</v>
      </c>
      <c r="U35" s="22">
        <f t="shared" si="50"/>
        <v>1</v>
      </c>
      <c r="V35" s="22">
        <f t="shared" si="50"/>
        <v>0.99999999999999989</v>
      </c>
      <c r="W35" s="22">
        <f t="shared" si="50"/>
        <v>1</v>
      </c>
      <c r="X35" s="22">
        <f t="shared" si="50"/>
        <v>1</v>
      </c>
      <c r="Y35" s="22">
        <f t="shared" si="50"/>
        <v>1</v>
      </c>
    </row>
    <row r="36" spans="5:25" x14ac:dyDescent="0.2">
      <c r="P36" t="s">
        <v>24</v>
      </c>
      <c r="Q36" s="22">
        <f>SUM(Q22:Q24)</f>
        <v>1</v>
      </c>
      <c r="R36" s="22">
        <f t="shared" ref="R36:Y36" si="51">SUM(R22:R24)</f>
        <v>0.99999999999999989</v>
      </c>
      <c r="S36" s="22">
        <f t="shared" si="51"/>
        <v>1</v>
      </c>
      <c r="T36" s="22">
        <f t="shared" si="51"/>
        <v>0.99999999999999989</v>
      </c>
      <c r="U36" s="22">
        <f t="shared" si="51"/>
        <v>1</v>
      </c>
      <c r="V36" s="22">
        <f t="shared" si="51"/>
        <v>1</v>
      </c>
      <c r="W36" s="22">
        <f t="shared" si="51"/>
        <v>1</v>
      </c>
      <c r="X36" s="22">
        <f t="shared" si="51"/>
        <v>1</v>
      </c>
      <c r="Y36" s="22">
        <f t="shared" si="51"/>
        <v>1</v>
      </c>
    </row>
    <row r="37" spans="5:25" x14ac:dyDescent="0.2">
      <c r="P37" t="s">
        <v>25</v>
      </c>
      <c r="Q37" s="22">
        <f>SUM(Q26:Q28)</f>
        <v>1</v>
      </c>
      <c r="R37" s="22">
        <f t="shared" ref="R37:Y37" si="52">SUM(R26:R28)</f>
        <v>1</v>
      </c>
      <c r="S37" s="22">
        <f t="shared" si="52"/>
        <v>1</v>
      </c>
      <c r="T37" s="22">
        <f t="shared" si="52"/>
        <v>0.99999999999999989</v>
      </c>
      <c r="U37" s="22">
        <f t="shared" si="52"/>
        <v>1</v>
      </c>
      <c r="V37" s="22">
        <f t="shared" si="52"/>
        <v>1</v>
      </c>
      <c r="W37" s="22">
        <f t="shared" si="52"/>
        <v>1</v>
      </c>
      <c r="X37" s="22">
        <f t="shared" si="52"/>
        <v>1</v>
      </c>
      <c r="Y37" s="22">
        <f t="shared" si="52"/>
        <v>1</v>
      </c>
    </row>
  </sheetData>
  <mergeCells count="40">
    <mergeCell ref="AD1:AI1"/>
    <mergeCell ref="O25:O28"/>
    <mergeCell ref="AB5:AB8"/>
    <mergeCell ref="AB9:AB12"/>
    <mergeCell ref="AB13:AB16"/>
    <mergeCell ref="AB17:AB20"/>
    <mergeCell ref="AB21:AB24"/>
    <mergeCell ref="AB25:AB28"/>
    <mergeCell ref="O5:O8"/>
    <mergeCell ref="O9:O12"/>
    <mergeCell ref="O13:O16"/>
    <mergeCell ref="O17:O20"/>
    <mergeCell ref="O21:O24"/>
    <mergeCell ref="Q2:S2"/>
    <mergeCell ref="T2:V2"/>
    <mergeCell ref="W2:Y2"/>
    <mergeCell ref="A5:A28"/>
    <mergeCell ref="B5:B8"/>
    <mergeCell ref="C5:C8"/>
    <mergeCell ref="B9:B12"/>
    <mergeCell ref="C9:C12"/>
    <mergeCell ref="B25:B28"/>
    <mergeCell ref="C25:C28"/>
    <mergeCell ref="B13:B16"/>
    <mergeCell ref="B21:B24"/>
    <mergeCell ref="C21:C24"/>
    <mergeCell ref="Q1:Y1"/>
    <mergeCell ref="A1:D4"/>
    <mergeCell ref="E1:M1"/>
    <mergeCell ref="E2:G2"/>
    <mergeCell ref="H2:J2"/>
    <mergeCell ref="K2:M2"/>
    <mergeCell ref="AM2:AN2"/>
    <mergeCell ref="AO2:AP2"/>
    <mergeCell ref="AK2:AL2"/>
    <mergeCell ref="C13:C16"/>
    <mergeCell ref="B17:B20"/>
    <mergeCell ref="C17:C20"/>
    <mergeCell ref="AD2:AF2"/>
    <mergeCell ref="AG2:AI2"/>
  </mergeCells>
  <phoneticPr fontId="1" type="noConversion"/>
  <printOptions headings="1"/>
  <pageMargins left="0.25" right="0.25" top="0.75" bottom="0.75" header="0.3" footer="0.3"/>
  <pageSetup scale="93" orientation="landscape" r:id="rId1"/>
  <headerFooter alignWithMargins="0"/>
  <colBreaks count="1" manualBreakCount="1">
    <brk id="25" max="36" man="1"/>
  </colBreaks>
  <ignoredErrors>
    <ignoredError sqref="Q6:Q28 R6:Y28" formulaRange="1"/>
    <ignoredError sqref="AL5:AP2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Final Table</vt:lpstr>
      <vt:lpstr>Data</vt:lpstr>
      <vt:lpstr>Sheet3</vt:lpstr>
      <vt:lpstr>'Final Table'!Print_Area</vt:lpstr>
    </vt:vector>
  </TitlesOfParts>
  <Company>CGS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Bell</dc:creator>
  <cp:lastModifiedBy>Gao, Janet</cp:lastModifiedBy>
  <cp:lastPrinted>2019-08-14T19:43:14Z</cp:lastPrinted>
  <dcterms:created xsi:type="dcterms:W3CDTF">2009-06-19T14:43:41Z</dcterms:created>
  <dcterms:modified xsi:type="dcterms:W3CDTF">2020-10-06T13:21:13Z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cbdedb3f-cf88-44db-8691-5d0ce611c86d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